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ceholdings-my.sharepoint.com/personal/kjelinek1_cpex_com/Documents/Desktop/Updated Templates/"/>
    </mc:Choice>
  </mc:AlternateContent>
  <xr:revisionPtr revIDLastSave="2" documentId="8_{DEF95EE4-E452-4E9C-B070-1D0407B5C941}" xr6:coauthVersionLast="47" xr6:coauthVersionMax="47" xr10:uidLastSave="{EC3FCEAD-062C-419C-B83D-F60CBD9AE26C}"/>
  <bookViews>
    <workbookView xWindow="-110" yWindow="-110" windowWidth="19420" windowHeight="10560" tabRatio="500" activeTab="1" xr2:uid="{00000000-000D-0000-FFFF-FFFF00000000}"/>
  </bookViews>
  <sheets>
    <sheet name="Cover" sheetId="13" r:id="rId1"/>
    <sheet name="Main" sheetId="15" r:id="rId2"/>
  </sheets>
  <definedNames>
    <definedName name="_xlnm.Print_Area" localSheetId="1">Main!$A$1:$X$36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15" l="1"/>
  <c r="H32" i="15"/>
  <c r="AY4" i="15"/>
  <c r="AX4" i="15"/>
  <c r="AW4" i="15"/>
  <c r="J43" i="15"/>
  <c r="I43" i="15"/>
  <c r="H43" i="15"/>
  <c r="J19" i="15"/>
  <c r="I19" i="15"/>
  <c r="H19" i="15"/>
  <c r="I18" i="15"/>
  <c r="H46" i="15"/>
  <c r="H37" i="15"/>
  <c r="H28" i="15"/>
  <c r="J50" i="15"/>
  <c r="J44" i="15"/>
  <c r="J35" i="15"/>
  <c r="J21" i="15"/>
  <c r="I41" i="15"/>
  <c r="I30" i="15"/>
  <c r="H20" i="15"/>
  <c r="I28" i="15"/>
  <c r="H47" i="15"/>
  <c r="J25" i="15"/>
  <c r="I17" i="15"/>
  <c r="H45" i="15"/>
  <c r="H36" i="15"/>
  <c r="H25" i="15"/>
  <c r="J31" i="15"/>
  <c r="J20" i="15"/>
  <c r="I48" i="15"/>
  <c r="I40" i="15"/>
  <c r="I29" i="15"/>
  <c r="H31" i="15"/>
  <c r="J18" i="15"/>
  <c r="I37" i="15"/>
  <c r="H29" i="15"/>
  <c r="H50" i="15"/>
  <c r="H44" i="15"/>
  <c r="H35" i="15"/>
  <c r="H21" i="15"/>
  <c r="J49" i="15"/>
  <c r="J42" i="15"/>
  <c r="I47" i="15"/>
  <c r="J41" i="15"/>
  <c r="I46" i="15"/>
  <c r="J45" i="15"/>
  <c r="H49" i="15"/>
  <c r="H42" i="15"/>
  <c r="J48" i="15"/>
  <c r="J40" i="15"/>
  <c r="J30" i="15"/>
  <c r="J17" i="15"/>
  <c r="I45" i="15"/>
  <c r="I36" i="15"/>
  <c r="I25" i="15"/>
  <c r="I49" i="15"/>
  <c r="H41" i="15"/>
  <c r="H18" i="15"/>
  <c r="J47" i="15"/>
  <c r="J29" i="15"/>
  <c r="I50" i="15"/>
  <c r="I44" i="15"/>
  <c r="I35" i="15"/>
  <c r="I21" i="15"/>
  <c r="I20" i="15"/>
  <c r="J36" i="15"/>
  <c r="I42" i="15"/>
  <c r="H48" i="15"/>
  <c r="H40" i="15"/>
  <c r="H30" i="15"/>
  <c r="H17" i="15"/>
  <c r="J46" i="15"/>
  <c r="J37" i="15"/>
  <c r="J28" i="15"/>
  <c r="I31" i="15"/>
  <c r="BL32" i="15"/>
  <c r="I14" i="15"/>
  <c r="I6" i="15"/>
  <c r="H9" i="15"/>
  <c r="I13" i="15"/>
  <c r="H8" i="15"/>
  <c r="I12" i="15"/>
  <c r="H24" i="15"/>
  <c r="H7" i="15"/>
  <c r="I11" i="15"/>
  <c r="H14" i="15"/>
  <c r="H6" i="15"/>
  <c r="I10" i="15"/>
  <c r="H13" i="15"/>
  <c r="I9" i="15"/>
  <c r="H12" i="15"/>
  <c r="I8" i="15"/>
  <c r="H11" i="15"/>
  <c r="I7" i="15"/>
  <c r="J12" i="15"/>
  <c r="I24" i="15"/>
  <c r="H10" i="15"/>
  <c r="J11" i="15"/>
  <c r="J8" i="15"/>
  <c r="J13" i="15"/>
  <c r="J9" i="15"/>
  <c r="J10" i="15"/>
  <c r="J7" i="15"/>
  <c r="J14" i="15"/>
  <c r="J6" i="15"/>
  <c r="I32" i="15"/>
  <c r="K6" i="15"/>
  <c r="J24" i="15"/>
  <c r="AV129" i="15"/>
  <c r="AV101" i="15"/>
  <c r="AV223" i="15"/>
  <c r="AV67" i="15"/>
  <c r="AV205" i="15"/>
  <c r="AV146" i="15"/>
  <c r="AV114" i="15"/>
  <c r="AV99" i="15"/>
  <c r="AV82" i="15"/>
  <c r="AV24" i="15"/>
  <c r="AV68" i="15"/>
  <c r="AV119" i="15"/>
  <c r="AV50" i="15"/>
  <c r="AV87" i="15"/>
  <c r="AV42" i="15"/>
  <c r="AV227" i="15"/>
  <c r="AV230" i="15"/>
  <c r="AV144" i="15"/>
  <c r="AV162" i="15"/>
  <c r="AV253" i="15"/>
  <c r="AV256" i="15"/>
  <c r="AV183" i="15"/>
  <c r="AV250" i="15"/>
  <c r="AV81" i="15"/>
  <c r="AV198" i="15"/>
  <c r="AV239" i="15"/>
  <c r="AV139" i="15"/>
  <c r="AV15" i="15"/>
  <c r="AV224" i="15"/>
  <c r="AV28" i="15"/>
  <c r="AV122" i="15"/>
  <c r="AV194" i="15"/>
  <c r="AV244" i="15"/>
  <c r="AV56" i="15"/>
  <c r="AV112" i="15"/>
  <c r="AV168" i="15"/>
  <c r="AV185" i="15"/>
  <c r="AV157" i="15"/>
  <c r="AV43" i="15"/>
  <c r="AV70" i="15"/>
  <c r="AY6" i="15"/>
  <c r="AV78" i="15"/>
  <c r="AV209" i="15"/>
  <c r="AV201" i="15"/>
  <c r="AZ6" i="15"/>
  <c r="AV16" i="15"/>
  <c r="AV52" i="15"/>
  <c r="AV182" i="15"/>
  <c r="AV158" i="15"/>
  <c r="AV202" i="15"/>
  <c r="AV235" i="15"/>
  <c r="AV53" i="15"/>
  <c r="AV40" i="15"/>
  <c r="AV211" i="15"/>
  <c r="AV128" i="15"/>
  <c r="AV251" i="15"/>
  <c r="AV150" i="15"/>
  <c r="AV217" i="15"/>
  <c r="AV242" i="15"/>
  <c r="AV237" i="15"/>
  <c r="AV191" i="15"/>
  <c r="AV8" i="15"/>
  <c r="AV19" i="15"/>
  <c r="AV73" i="15"/>
  <c r="AV241" i="15"/>
  <c r="AV155" i="15"/>
  <c r="AV54" i="15"/>
  <c r="AV169" i="15"/>
  <c r="AV215" i="15"/>
  <c r="AV170" i="15"/>
  <c r="AV92" i="15"/>
  <c r="AV4" i="15"/>
  <c r="AV100" i="15"/>
  <c r="AV29" i="15"/>
  <c r="AV13" i="15"/>
  <c r="AV245" i="15"/>
  <c r="AV177" i="15"/>
  <c r="AV27" i="15"/>
  <c r="AV105" i="15"/>
  <c r="AV39" i="15"/>
  <c r="AV30" i="15"/>
  <c r="AV197" i="15"/>
  <c r="AV259" i="15"/>
  <c r="AV181" i="15"/>
  <c r="AV37" i="15"/>
  <c r="AV89" i="15"/>
  <c r="AV171" i="15"/>
  <c r="AV98" i="15"/>
  <c r="AV124" i="15"/>
  <c r="AV9" i="15"/>
  <c r="AV71" i="15"/>
  <c r="AV232" i="15"/>
  <c r="AV160" i="15"/>
  <c r="AV204" i="15"/>
  <c r="AV135" i="15"/>
  <c r="AV66" i="15"/>
  <c r="AV36" i="15"/>
  <c r="AV61" i="15"/>
  <c r="AV117" i="15"/>
  <c r="AV173" i="15"/>
  <c r="AV121" i="15"/>
  <c r="AV93" i="15"/>
  <c r="AV126" i="15"/>
  <c r="AV240" i="15"/>
  <c r="AV213" i="15"/>
  <c r="AV148" i="15"/>
  <c r="AV64" i="15"/>
  <c r="AV123" i="15"/>
  <c r="AV22" i="15"/>
  <c r="AV153" i="15"/>
  <c r="AV176" i="15"/>
  <c r="AV44" i="15"/>
  <c r="AV96" i="15"/>
  <c r="AV140" i="15"/>
  <c r="AV214" i="15"/>
  <c r="AV47" i="15"/>
  <c r="AV18" i="15"/>
  <c r="AV220" i="15"/>
  <c r="AV212" i="15"/>
  <c r="AV57" i="15"/>
  <c r="AV234" i="15"/>
  <c r="AV179" i="15"/>
  <c r="AV25" i="15"/>
  <c r="AV104" i="15"/>
  <c r="AV149" i="15"/>
  <c r="AV46" i="15"/>
  <c r="AV38" i="15"/>
  <c r="AV94" i="15"/>
  <c r="AV225" i="15"/>
  <c r="AV254" i="15"/>
  <c r="AV184" i="15"/>
  <c r="AV203" i="15"/>
  <c r="AV175" i="15"/>
  <c r="AV206" i="15"/>
  <c r="AV80" i="15"/>
  <c r="AV228" i="15"/>
  <c r="AV192" i="15"/>
  <c r="AV32" i="15"/>
  <c r="AV76" i="15"/>
  <c r="AV86" i="15"/>
  <c r="AV233" i="15"/>
  <c r="AV207" i="15"/>
  <c r="AV174" i="15"/>
  <c r="AV91" i="15"/>
  <c r="AV75" i="15"/>
  <c r="AV216" i="15"/>
  <c r="AW6" i="15"/>
  <c r="AV106" i="15"/>
  <c r="AV51" i="15"/>
  <c r="AV116" i="15"/>
  <c r="AV125" i="15"/>
  <c r="AV60" i="15"/>
  <c r="AV109" i="15"/>
  <c r="AV113" i="15"/>
  <c r="AV85" i="15"/>
  <c r="AV111" i="15"/>
  <c r="AV163" i="15"/>
  <c r="AV200" i="15"/>
  <c r="AV20" i="15"/>
  <c r="AV115" i="15"/>
  <c r="AV167" i="15"/>
  <c r="AV151" i="15"/>
  <c r="AV161" i="15"/>
  <c r="AV133" i="15"/>
  <c r="AV186" i="15"/>
  <c r="AV131" i="15"/>
  <c r="AV120" i="15"/>
  <c r="AV156" i="15"/>
  <c r="AV110" i="15"/>
  <c r="AV55" i="15"/>
  <c r="AV210" i="15"/>
  <c r="AV231" i="15"/>
  <c r="AV142" i="15"/>
  <c r="AV172" i="15"/>
  <c r="AV130" i="15"/>
  <c r="AV65" i="15"/>
  <c r="AV127" i="15"/>
  <c r="AV249" i="15"/>
  <c r="AX6" i="15"/>
  <c r="AV34" i="15"/>
  <c r="AV45" i="15"/>
  <c r="AV243" i="15"/>
  <c r="AV257" i="15"/>
  <c r="AV229" i="15"/>
  <c r="AV187" i="15"/>
  <c r="AV238" i="15"/>
  <c r="AV41" i="15"/>
  <c r="AV166" i="15"/>
  <c r="AV79" i="15"/>
  <c r="AV154" i="15"/>
  <c r="AV12" i="15"/>
  <c r="AV152" i="15"/>
  <c r="AV196" i="15"/>
  <c r="AV11" i="15"/>
  <c r="AV31" i="15"/>
  <c r="AV14" i="15"/>
  <c r="AV164" i="15"/>
  <c r="AV219" i="15"/>
  <c r="AV84" i="15"/>
  <c r="AV49" i="15"/>
  <c r="AV21" i="15"/>
  <c r="AV218" i="15"/>
  <c r="AV35" i="15"/>
  <c r="AV72" i="15"/>
  <c r="AV62" i="15"/>
  <c r="AV255" i="15"/>
  <c r="AV159" i="15"/>
  <c r="AV83" i="15"/>
  <c r="AV97" i="15"/>
  <c r="AV69" i="15"/>
  <c r="AV58" i="15"/>
  <c r="AV7" i="15"/>
  <c r="AV189" i="15"/>
  <c r="AV23" i="15"/>
  <c r="AV102" i="15"/>
  <c r="AV193" i="15"/>
  <c r="AV165" i="15"/>
  <c r="AV59" i="15"/>
  <c r="AV195" i="15"/>
  <c r="AV136" i="15"/>
  <c r="AV147" i="15"/>
  <c r="AV10" i="15"/>
  <c r="AV118" i="15"/>
  <c r="AV63" i="15"/>
  <c r="AV88" i="15"/>
  <c r="AV132" i="15"/>
  <c r="AV247" i="15"/>
  <c r="AV178" i="15"/>
  <c r="AV74" i="15"/>
  <c r="AV107" i="15"/>
  <c r="AV222" i="15"/>
  <c r="AV138" i="15"/>
  <c r="AV208" i="15"/>
  <c r="AV252" i="15"/>
  <c r="AV90" i="15"/>
  <c r="AV190" i="15"/>
  <c r="AV141" i="15"/>
  <c r="AV248" i="15"/>
  <c r="AV145" i="15"/>
  <c r="AV226" i="15"/>
  <c r="AV95" i="15"/>
  <c r="AV33" i="15"/>
  <c r="AV236" i="15"/>
  <c r="AV143" i="15"/>
  <c r="AV258" i="15"/>
  <c r="AV26" i="15"/>
  <c r="AV188" i="15"/>
  <c r="AV180" i="15"/>
  <c r="AV17" i="15"/>
  <c r="AV137" i="15"/>
  <c r="AV199" i="15"/>
  <c r="AV246" i="15"/>
  <c r="AV77" i="15"/>
  <c r="AV221" i="15"/>
  <c r="AV134" i="15"/>
  <c r="AV103" i="15"/>
  <c r="AV48" i="15"/>
  <c r="AV108" i="15"/>
  <c r="BA8" i="15" l="1"/>
  <c r="BA12" i="15"/>
  <c r="BA16" i="15"/>
  <c r="BA20" i="15"/>
  <c r="BA24" i="15"/>
  <c r="BA28" i="15"/>
  <c r="BA32" i="15"/>
  <c r="BA36" i="15"/>
  <c r="BA40" i="15"/>
  <c r="BA44" i="15"/>
  <c r="BA48" i="15"/>
  <c r="BA52" i="15"/>
  <c r="BA56" i="15"/>
  <c r="BA60" i="15"/>
  <c r="BA64" i="15"/>
  <c r="BA68" i="15"/>
  <c r="BA72" i="15"/>
  <c r="BA76" i="15"/>
  <c r="BA80" i="15"/>
  <c r="BA84" i="15"/>
  <c r="BA88" i="15"/>
  <c r="BA92" i="15"/>
  <c r="BA96" i="15"/>
  <c r="BA100" i="15"/>
  <c r="BA104" i="15"/>
  <c r="BA108" i="15"/>
  <c r="BA112" i="15"/>
  <c r="BA116" i="15"/>
  <c r="BA120" i="15"/>
  <c r="BA124" i="15"/>
  <c r="BA128" i="15"/>
  <c r="BA132" i="15"/>
  <c r="BA136" i="15"/>
  <c r="BA140" i="15"/>
  <c r="BA144" i="15"/>
  <c r="BA148" i="15"/>
  <c r="BA152" i="15"/>
  <c r="BA156" i="15"/>
  <c r="BA160" i="15"/>
  <c r="BA164" i="15"/>
  <c r="BA168" i="15"/>
  <c r="BA172" i="15"/>
  <c r="BA176" i="15"/>
  <c r="BA180" i="15"/>
  <c r="BA184" i="15"/>
  <c r="BA188" i="15"/>
  <c r="BA192" i="15"/>
  <c r="BA196" i="15"/>
  <c r="BA200" i="15"/>
  <c r="BA204" i="15"/>
  <c r="BA208" i="15"/>
  <c r="BA212" i="15"/>
  <c r="BA216" i="15"/>
  <c r="BA220" i="15"/>
  <c r="BA224" i="15"/>
  <c r="BA228" i="15"/>
  <c r="BA232" i="15"/>
  <c r="BA236" i="15"/>
  <c r="BA240" i="15"/>
  <c r="BA244" i="15"/>
  <c r="BA248" i="15"/>
  <c r="BA252" i="15"/>
  <c r="BA256" i="15"/>
  <c r="BA13" i="15"/>
  <c r="BA17" i="15"/>
  <c r="BA21" i="15"/>
  <c r="BA25" i="15"/>
  <c r="BA29" i="15"/>
  <c r="BA33" i="15"/>
  <c r="BA37" i="15"/>
  <c r="BA41" i="15"/>
  <c r="BA45" i="15"/>
  <c r="BA49" i="15"/>
  <c r="BA53" i="15"/>
  <c r="BA57" i="15"/>
  <c r="BA61" i="15"/>
  <c r="BA65" i="15"/>
  <c r="BA69" i="15"/>
  <c r="BA73" i="15"/>
  <c r="BA77" i="15"/>
  <c r="BA81" i="15"/>
  <c r="BA85" i="15"/>
  <c r="BA89" i="15"/>
  <c r="BA93" i="15"/>
  <c r="BA97" i="15"/>
  <c r="BA101" i="15"/>
  <c r="BA105" i="15"/>
  <c r="BA109" i="15"/>
  <c r="BA113" i="15"/>
  <c r="BA117" i="15"/>
  <c r="BA121" i="15"/>
  <c r="BA125" i="15"/>
  <c r="BA129" i="15"/>
  <c r="BA133" i="15"/>
  <c r="BA137" i="15"/>
  <c r="BA141" i="15"/>
  <c r="BA145" i="15"/>
  <c r="BA149" i="15"/>
  <c r="BA153" i="15"/>
  <c r="BA157" i="15"/>
  <c r="BA161" i="15"/>
  <c r="BA165" i="15"/>
  <c r="BA169" i="15"/>
  <c r="BA173" i="15"/>
  <c r="BA177" i="15"/>
  <c r="BA181" i="15"/>
  <c r="BA185" i="15"/>
  <c r="BA189" i="15"/>
  <c r="BA193" i="15"/>
  <c r="BA197" i="15"/>
  <c r="BA201" i="15"/>
  <c r="BA205" i="15"/>
  <c r="BA209" i="15"/>
  <c r="BA213" i="15"/>
  <c r="BA217" i="15"/>
  <c r="BA221" i="15"/>
  <c r="BA225" i="15"/>
  <c r="BA229" i="15"/>
  <c r="BA233" i="15"/>
  <c r="BA237" i="15"/>
  <c r="BA241" i="15"/>
  <c r="BA245" i="15"/>
  <c r="BA249" i="15"/>
  <c r="BA253" i="15"/>
  <c r="BA257" i="15"/>
  <c r="BA9" i="15"/>
  <c r="BA10" i="15"/>
  <c r="BA14" i="15"/>
  <c r="BA18" i="15"/>
  <c r="BA22" i="15"/>
  <c r="BA26" i="15"/>
  <c r="BA30" i="15"/>
  <c r="BA34" i="15"/>
  <c r="BA38" i="15"/>
  <c r="BA42" i="15"/>
  <c r="BA46" i="15"/>
  <c r="BA50" i="15"/>
  <c r="BA54" i="15"/>
  <c r="BA58" i="15"/>
  <c r="BA62" i="15"/>
  <c r="BA66" i="15"/>
  <c r="BA70" i="15"/>
  <c r="BA74" i="15"/>
  <c r="BA78" i="15"/>
  <c r="BA82" i="15"/>
  <c r="BA86" i="15"/>
  <c r="BA90" i="15"/>
  <c r="BA94" i="15"/>
  <c r="BA98" i="15"/>
  <c r="BA102" i="15"/>
  <c r="BA106" i="15"/>
  <c r="BA110" i="15"/>
  <c r="BA114" i="15"/>
  <c r="BA118" i="15"/>
  <c r="BA122" i="15"/>
  <c r="BA126" i="15"/>
  <c r="BA130" i="15"/>
  <c r="BA134" i="15"/>
  <c r="BA138" i="15"/>
  <c r="BA142" i="15"/>
  <c r="BA146" i="15"/>
  <c r="BA150" i="15"/>
  <c r="BA154" i="15"/>
  <c r="BA158" i="15"/>
  <c r="BA162" i="15"/>
  <c r="BA166" i="15"/>
  <c r="BA170" i="15"/>
  <c r="BA174" i="15"/>
  <c r="BA178" i="15"/>
  <c r="BA182" i="15"/>
  <c r="BA186" i="15"/>
  <c r="BA190" i="15"/>
  <c r="BA194" i="15"/>
  <c r="BA198" i="15"/>
  <c r="BA202" i="15"/>
  <c r="BA206" i="15"/>
  <c r="BA210" i="15"/>
  <c r="BA214" i="15"/>
  <c r="BA218" i="15"/>
  <c r="BA222" i="15"/>
  <c r="BA226" i="15"/>
  <c r="BA230" i="15"/>
  <c r="BA234" i="15"/>
  <c r="BA238" i="15"/>
  <c r="BA242" i="15"/>
  <c r="BA246" i="15"/>
  <c r="BA250" i="15"/>
  <c r="BA254" i="15"/>
  <c r="BA258" i="15"/>
  <c r="BA7" i="15"/>
  <c r="BA11" i="15"/>
  <c r="BA15" i="15"/>
  <c r="BA19" i="15"/>
  <c r="BA23" i="15"/>
  <c r="BA27" i="15"/>
  <c r="BA31" i="15"/>
  <c r="BA35" i="15"/>
  <c r="BA39" i="15"/>
  <c r="BA43" i="15"/>
  <c r="BA47" i="15"/>
  <c r="BA51" i="15"/>
  <c r="BA55" i="15"/>
  <c r="BA59" i="15"/>
  <c r="BA63" i="15"/>
  <c r="BA67" i="15"/>
  <c r="BA71" i="15"/>
  <c r="BA75" i="15"/>
  <c r="BA79" i="15"/>
  <c r="BA83" i="15"/>
  <c r="BA87" i="15"/>
  <c r="BA91" i="15"/>
  <c r="BA95" i="15"/>
  <c r="BA99" i="15"/>
  <c r="BA103" i="15"/>
  <c r="BA107" i="15"/>
  <c r="BA111" i="15"/>
  <c r="BA115" i="15"/>
  <c r="BA119" i="15"/>
  <c r="BA123" i="15"/>
  <c r="BA127" i="15"/>
  <c r="BA131" i="15"/>
  <c r="BA135" i="15"/>
  <c r="BA139" i="15"/>
  <c r="BA143" i="15"/>
  <c r="BA147" i="15"/>
  <c r="BA151" i="15"/>
  <c r="BA155" i="15"/>
  <c r="BA159" i="15"/>
  <c r="BA163" i="15"/>
  <c r="BA167" i="15"/>
  <c r="BA171" i="15"/>
  <c r="BA175" i="15"/>
  <c r="BA179" i="15"/>
  <c r="BA183" i="15"/>
  <c r="BA187" i="15"/>
  <c r="BA191" i="15"/>
  <c r="BA195" i="15"/>
  <c r="BA199" i="15"/>
  <c r="BA203" i="15"/>
  <c r="BA207" i="15"/>
  <c r="BA211" i="15"/>
  <c r="BA215" i="15"/>
  <c r="BA219" i="15"/>
  <c r="BA223" i="15"/>
  <c r="BA227" i="15"/>
  <c r="BA231" i="15"/>
  <c r="BA235" i="15"/>
  <c r="BA239" i="15"/>
  <c r="BA243" i="15"/>
  <c r="BA247" i="15"/>
  <c r="BA251" i="15"/>
  <c r="BA255" i="15"/>
  <c r="BA259" i="15"/>
  <c r="AZ142" i="15"/>
  <c r="AZ62" i="15"/>
  <c r="AZ206" i="15"/>
  <c r="AZ95" i="15"/>
  <c r="AZ255" i="15"/>
  <c r="AY34" i="15"/>
  <c r="AY66" i="15"/>
  <c r="AY98" i="15"/>
  <c r="AX130" i="15"/>
  <c r="AX162" i="15"/>
  <c r="AX194" i="15"/>
  <c r="AX226" i="15"/>
  <c r="AX258" i="15"/>
  <c r="AZ190" i="15"/>
  <c r="AZ127" i="15"/>
  <c r="AZ7" i="15"/>
  <c r="AY35" i="15"/>
  <c r="AY67" i="15"/>
  <c r="AY99" i="15"/>
  <c r="AX131" i="15"/>
  <c r="AX163" i="15"/>
  <c r="AX195" i="15"/>
  <c r="AX227" i="15"/>
  <c r="AX259" i="15"/>
  <c r="AZ126" i="15"/>
  <c r="AZ63" i="15"/>
  <c r="AY10" i="15"/>
  <c r="AZ38" i="15"/>
  <c r="AZ70" i="15"/>
  <c r="AZ102" i="15"/>
  <c r="AZ134" i="15"/>
  <c r="AZ166" i="15"/>
  <c r="AZ198" i="15"/>
  <c r="AZ230" i="15"/>
  <c r="AZ39" i="15"/>
  <c r="AZ87" i="15"/>
  <c r="AZ119" i="15"/>
  <c r="AZ151" i="15"/>
  <c r="AZ183" i="15"/>
  <c r="AZ215" i="15"/>
  <c r="AZ247" i="15"/>
  <c r="AZ222" i="15"/>
  <c r="AZ143" i="15"/>
  <c r="AY11" i="15"/>
  <c r="AY26" i="15"/>
  <c r="AY58" i="15"/>
  <c r="AY90" i="15"/>
  <c r="AX122" i="15"/>
  <c r="AX154" i="15"/>
  <c r="AX186" i="15"/>
  <c r="AX218" i="15"/>
  <c r="AX250" i="15"/>
  <c r="AZ94" i="15"/>
  <c r="AZ254" i="15"/>
  <c r="AZ111" i="15"/>
  <c r="AZ223" i="15"/>
  <c r="AZ55" i="15"/>
  <c r="AY27" i="15"/>
  <c r="AY59" i="15"/>
  <c r="AY91" i="15"/>
  <c r="AX123" i="15"/>
  <c r="AX155" i="15"/>
  <c r="AX187" i="15"/>
  <c r="AX219" i="15"/>
  <c r="AX251" i="15"/>
  <c r="AY52" i="15"/>
  <c r="AY76" i="15"/>
  <c r="AY92" i="15"/>
  <c r="AY108" i="15"/>
  <c r="AY124" i="15"/>
  <c r="AY140" i="15"/>
  <c r="AY156" i="15"/>
  <c r="AY172" i="15"/>
  <c r="AY188" i="15"/>
  <c r="AY204" i="15"/>
  <c r="AY220" i="15"/>
  <c r="AY236" i="15"/>
  <c r="AY252" i="15"/>
  <c r="AY44" i="15"/>
  <c r="AY13" i="15"/>
  <c r="AY29" i="15"/>
  <c r="AY45" i="15"/>
  <c r="AY61" i="15"/>
  <c r="AY77" i="15"/>
  <c r="AY93" i="15"/>
  <c r="AY109" i="15"/>
  <c r="AY125" i="15"/>
  <c r="AY141" i="15"/>
  <c r="AY157" i="15"/>
  <c r="AY173" i="15"/>
  <c r="AY189" i="15"/>
  <c r="AY205" i="15"/>
  <c r="AY221" i="15"/>
  <c r="AY237" i="15"/>
  <c r="AY253" i="15"/>
  <c r="AY16" i="15"/>
  <c r="AY32" i="15"/>
  <c r="AY48" i="15"/>
  <c r="AY64" i="15"/>
  <c r="AY80" i="15"/>
  <c r="AY96" i="15"/>
  <c r="AX112" i="15"/>
  <c r="AX128" i="15"/>
  <c r="AX144" i="15"/>
  <c r="AX160" i="15"/>
  <c r="AX176" i="15"/>
  <c r="AX192" i="15"/>
  <c r="AX208" i="15"/>
  <c r="AX224" i="15"/>
  <c r="AX240" i="15"/>
  <c r="AX256" i="15"/>
  <c r="AY17" i="15"/>
  <c r="AY33" i="15"/>
  <c r="AY49" i="15"/>
  <c r="AY65" i="15"/>
  <c r="AY81" i="15"/>
  <c r="AX142" i="15"/>
  <c r="AY62" i="15"/>
  <c r="AX206" i="15"/>
  <c r="AY95" i="15"/>
  <c r="AX255" i="15"/>
  <c r="AZ34" i="15"/>
  <c r="AZ66" i="15"/>
  <c r="AZ98" i="15"/>
  <c r="AY130" i="15"/>
  <c r="AY162" i="15"/>
  <c r="AY194" i="15"/>
  <c r="AY226" i="15"/>
  <c r="AY258" i="15"/>
  <c r="AX190" i="15"/>
  <c r="AX127" i="15"/>
  <c r="AY7" i="15"/>
  <c r="AZ35" i="15"/>
  <c r="AZ67" i="15"/>
  <c r="AZ99" i="15"/>
  <c r="AY131" i="15"/>
  <c r="AY163" i="15"/>
  <c r="AY195" i="15"/>
  <c r="AY227" i="15"/>
  <c r="AY259" i="15"/>
  <c r="AX126" i="15"/>
  <c r="AY63" i="15"/>
  <c r="AZ10" i="15"/>
  <c r="AY38" i="15"/>
  <c r="AY70" i="15"/>
  <c r="AY102" i="15"/>
  <c r="AX134" i="15"/>
  <c r="AX166" i="15"/>
  <c r="AX198" i="15"/>
  <c r="AX230" i="15"/>
  <c r="AY39" i="15"/>
  <c r="AY87" i="15"/>
  <c r="AX119" i="15"/>
  <c r="AX151" i="15"/>
  <c r="AX183" i="15"/>
  <c r="AX215" i="15"/>
  <c r="AX247" i="15"/>
  <c r="AX222" i="15"/>
  <c r="AX143" i="15"/>
  <c r="AZ11" i="15"/>
  <c r="AZ26" i="15"/>
  <c r="AZ58" i="15"/>
  <c r="AZ90" i="15"/>
  <c r="AY122" i="15"/>
  <c r="AY154" i="15"/>
  <c r="AY186" i="15"/>
  <c r="AY218" i="15"/>
  <c r="AY250" i="15"/>
  <c r="AW94" i="15"/>
  <c r="AX254" i="15"/>
  <c r="AX111" i="15"/>
  <c r="AX223" i="15"/>
  <c r="AY55" i="15"/>
  <c r="AZ27" i="15"/>
  <c r="AZ59" i="15"/>
  <c r="AZ91" i="15"/>
  <c r="AY123" i="15"/>
  <c r="AY155" i="15"/>
  <c r="AY187" i="15"/>
  <c r="AY219" i="15"/>
  <c r="AY251" i="15"/>
  <c r="AZ52" i="15"/>
  <c r="AZ76" i="15"/>
  <c r="AZ92" i="15"/>
  <c r="AZ108" i="15"/>
  <c r="AZ124" i="15"/>
  <c r="AZ140" i="15"/>
  <c r="AZ156" i="15"/>
  <c r="AZ172" i="15"/>
  <c r="AZ188" i="15"/>
  <c r="AZ204" i="15"/>
  <c r="AZ220" i="15"/>
  <c r="AZ236" i="15"/>
  <c r="AZ252" i="15"/>
  <c r="AZ44" i="15"/>
  <c r="AZ13" i="15"/>
  <c r="AZ29" i="15"/>
  <c r="AZ45" i="15"/>
  <c r="AZ61" i="15"/>
  <c r="AZ77" i="15"/>
  <c r="AZ93" i="15"/>
  <c r="AZ109" i="15"/>
  <c r="AZ125" i="15"/>
  <c r="AZ141" i="15"/>
  <c r="AZ157" i="15"/>
  <c r="AZ173" i="15"/>
  <c r="AZ189" i="15"/>
  <c r="AZ205" i="15"/>
  <c r="AZ221" i="15"/>
  <c r="AZ237" i="15"/>
  <c r="AZ253" i="15"/>
  <c r="AZ16" i="15"/>
  <c r="AX32" i="15"/>
  <c r="AZ48" i="15"/>
  <c r="AZ64" i="15"/>
  <c r="AZ80" i="15"/>
  <c r="AX96" i="15"/>
  <c r="AY112" i="15"/>
  <c r="AY128" i="15"/>
  <c r="AY144" i="15"/>
  <c r="AY160" i="15"/>
  <c r="AY176" i="15"/>
  <c r="AY192" i="15"/>
  <c r="AY208" i="15"/>
  <c r="AY224" i="15"/>
  <c r="AY240" i="15"/>
  <c r="AY256" i="15"/>
  <c r="AZ17" i="15"/>
  <c r="AZ33" i="15"/>
  <c r="AZ49" i="15"/>
  <c r="AZ65" i="15"/>
  <c r="AZ81" i="15"/>
  <c r="AZ97" i="15"/>
  <c r="AY113" i="15"/>
  <c r="AY129" i="15"/>
  <c r="AY145" i="15"/>
  <c r="AY161" i="15"/>
  <c r="AY177" i="15"/>
  <c r="AY193" i="15"/>
  <c r="AY209" i="15"/>
  <c r="AY225" i="15"/>
  <c r="AY241" i="15"/>
  <c r="AY257" i="15"/>
  <c r="AY142" i="15"/>
  <c r="AW62" i="15"/>
  <c r="AY206" i="15"/>
  <c r="AW95" i="15"/>
  <c r="AY255" i="15"/>
  <c r="AW34" i="15"/>
  <c r="AW66" i="15"/>
  <c r="AW98" i="15"/>
  <c r="AZ130" i="15"/>
  <c r="AZ162" i="15"/>
  <c r="AZ194" i="15"/>
  <c r="AZ226" i="15"/>
  <c r="AZ258" i="15"/>
  <c r="AY190" i="15"/>
  <c r="AY127" i="15"/>
  <c r="AW7" i="15"/>
  <c r="AW35" i="15"/>
  <c r="AW67" i="15"/>
  <c r="AW99" i="15"/>
  <c r="AZ131" i="15"/>
  <c r="AZ163" i="15"/>
  <c r="AZ195" i="15"/>
  <c r="AZ227" i="15"/>
  <c r="AZ259" i="15"/>
  <c r="AY126" i="15"/>
  <c r="AW63" i="15"/>
  <c r="AW10" i="15"/>
  <c r="AW38" i="15"/>
  <c r="AW70" i="15"/>
  <c r="AW102" i="15"/>
  <c r="AY134" i="15"/>
  <c r="AY166" i="15"/>
  <c r="AY198" i="15"/>
  <c r="AY230" i="15"/>
  <c r="AW39" i="15"/>
  <c r="AW87" i="15"/>
  <c r="AY119" i="15"/>
  <c r="AY151" i="15"/>
  <c r="AY183" i="15"/>
  <c r="AY215" i="15"/>
  <c r="AY247" i="15"/>
  <c r="AW222" i="15"/>
  <c r="AY143" i="15"/>
  <c r="AW11" i="15"/>
  <c r="AW26" i="15"/>
  <c r="AW58" i="15"/>
  <c r="AW90" i="15"/>
  <c r="AZ122" i="15"/>
  <c r="AZ154" i="15"/>
  <c r="AZ186" i="15"/>
  <c r="AZ218" i="15"/>
  <c r="AZ250" i="15"/>
  <c r="AY94" i="15"/>
  <c r="AY254" i="15"/>
  <c r="AY111" i="15"/>
  <c r="AY223" i="15"/>
  <c r="AW55" i="15"/>
  <c r="AW27" i="15"/>
  <c r="AW59" i="15"/>
  <c r="AW91" i="15"/>
  <c r="AZ123" i="15"/>
  <c r="AZ155" i="15"/>
  <c r="AZ187" i="15"/>
  <c r="AZ219" i="15"/>
  <c r="AZ251" i="15"/>
  <c r="AX52" i="15"/>
  <c r="AX76" i="15"/>
  <c r="AX92" i="15"/>
  <c r="AX108" i="15"/>
  <c r="AX124" i="15"/>
  <c r="AX140" i="15"/>
  <c r="AW156" i="15"/>
  <c r="AX172" i="15"/>
  <c r="AX188" i="15"/>
  <c r="AX204" i="15"/>
  <c r="AX220" i="15"/>
  <c r="AX236" i="15"/>
  <c r="AX252" i="15"/>
  <c r="AX44" i="15"/>
  <c r="AX13" i="15"/>
  <c r="AX29" i="15"/>
  <c r="AX45" i="15"/>
  <c r="AX61" i="15"/>
  <c r="AX77" i="15"/>
  <c r="AX93" i="15"/>
  <c r="AX109" i="15"/>
  <c r="AX125" i="15"/>
  <c r="AX141" i="15"/>
  <c r="AX157" i="15"/>
  <c r="AX173" i="15"/>
  <c r="AX189" i="15"/>
  <c r="AX205" i="15"/>
  <c r="AX221" i="15"/>
  <c r="AX237" i="15"/>
  <c r="AX253" i="15"/>
  <c r="AX16" i="15"/>
  <c r="AW32" i="15"/>
  <c r="AX48" i="15"/>
  <c r="AX64" i="15"/>
  <c r="AX80" i="15"/>
  <c r="AZ96" i="15"/>
  <c r="AZ112" i="15"/>
  <c r="AZ128" i="15"/>
  <c r="AZ144" i="15"/>
  <c r="AW160" i="15"/>
  <c r="AZ176" i="15"/>
  <c r="AZ192" i="15"/>
  <c r="AZ208" i="15"/>
  <c r="AZ224" i="15"/>
  <c r="AZ240" i="15"/>
  <c r="AZ256" i="15"/>
  <c r="AW17" i="15"/>
  <c r="AW33" i="15"/>
  <c r="AW49" i="15"/>
  <c r="AW65" i="15"/>
  <c r="AW81" i="15"/>
  <c r="AW97" i="15"/>
  <c r="AZ113" i="15"/>
  <c r="AZ129" i="15"/>
  <c r="AZ145" i="15"/>
  <c r="AZ161" i="15"/>
  <c r="AZ177" i="15"/>
  <c r="AZ193" i="15"/>
  <c r="AZ209" i="15"/>
  <c r="AZ225" i="15"/>
  <c r="AZ241" i="15"/>
  <c r="AZ257" i="15"/>
  <c r="AW142" i="15"/>
  <c r="AX62" i="15"/>
  <c r="AW206" i="15"/>
  <c r="AX95" i="15"/>
  <c r="AW255" i="15"/>
  <c r="AX34" i="15"/>
  <c r="AX66" i="15"/>
  <c r="AX98" i="15"/>
  <c r="AW130" i="15"/>
  <c r="AW162" i="15"/>
  <c r="AW194" i="15"/>
  <c r="AW226" i="15"/>
  <c r="AW258" i="15"/>
  <c r="AW190" i="15"/>
  <c r="AW127" i="15"/>
  <c r="AX7" i="15"/>
  <c r="AX35" i="15"/>
  <c r="AX67" i="15"/>
  <c r="AX99" i="15"/>
  <c r="AW131" i="15"/>
  <c r="AW163" i="15"/>
  <c r="AW195" i="15"/>
  <c r="AW227" i="15"/>
  <c r="AW259" i="15"/>
  <c r="AW126" i="15"/>
  <c r="AX63" i="15"/>
  <c r="AX10" i="15"/>
  <c r="AX38" i="15"/>
  <c r="AX70" i="15"/>
  <c r="AX102" i="15"/>
  <c r="AW134" i="15"/>
  <c r="AW166" i="15"/>
  <c r="AW198" i="15"/>
  <c r="AW230" i="15"/>
  <c r="AX39" i="15"/>
  <c r="AX87" i="15"/>
  <c r="AW119" i="15"/>
  <c r="AW151" i="15"/>
  <c r="AW183" i="15"/>
  <c r="AW215" i="15"/>
  <c r="AW247" i="15"/>
  <c r="AY222" i="15"/>
  <c r="AW143" i="15"/>
  <c r="AX11" i="15"/>
  <c r="AX26" i="15"/>
  <c r="AX58" i="15"/>
  <c r="AX90" i="15"/>
  <c r="AW122" i="15"/>
  <c r="AW154" i="15"/>
  <c r="AW186" i="15"/>
  <c r="AW218" i="15"/>
  <c r="AW250" i="15"/>
  <c r="AX94" i="15"/>
  <c r="AW254" i="15"/>
  <c r="AW111" i="15"/>
  <c r="AW223" i="15"/>
  <c r="AX55" i="15"/>
  <c r="AX27" i="15"/>
  <c r="AX59" i="15"/>
  <c r="AX91" i="15"/>
  <c r="AW123" i="15"/>
  <c r="AW155" i="15"/>
  <c r="AW187" i="15"/>
  <c r="AW219" i="15"/>
  <c r="AW251" i="15"/>
  <c r="AW52" i="15"/>
  <c r="AW76" i="15"/>
  <c r="AW92" i="15"/>
  <c r="AW108" i="15"/>
  <c r="AW124" i="15"/>
  <c r="AW140" i="15"/>
  <c r="AX156" i="15"/>
  <c r="AW172" i="15"/>
  <c r="AW188" i="15"/>
  <c r="AW204" i="15"/>
  <c r="AW220" i="15"/>
  <c r="AW236" i="15"/>
  <c r="AW252" i="15"/>
  <c r="AW44" i="15"/>
  <c r="AW13" i="15"/>
  <c r="AW29" i="15"/>
  <c r="AW45" i="15"/>
  <c r="AW61" i="15"/>
  <c r="AW77" i="15"/>
  <c r="AW93" i="15"/>
  <c r="AW109" i="15"/>
  <c r="AW125" i="15"/>
  <c r="AW141" i="15"/>
  <c r="AW157" i="15"/>
  <c r="AW173" i="15"/>
  <c r="AW189" i="15"/>
  <c r="AW205" i="15"/>
  <c r="AW221" i="15"/>
  <c r="AW237" i="15"/>
  <c r="AW253" i="15"/>
  <c r="AW16" i="15"/>
  <c r="AZ32" i="15"/>
  <c r="AW48" i="15"/>
  <c r="AW64" i="15"/>
  <c r="AW80" i="15"/>
  <c r="AW96" i="15"/>
  <c r="AW112" i="15"/>
  <c r="AW128" i="15"/>
  <c r="AW144" i="15"/>
  <c r="AZ160" i="15"/>
  <c r="AW176" i="15"/>
  <c r="AW192" i="15"/>
  <c r="AW208" i="15"/>
  <c r="AW224" i="15"/>
  <c r="AW240" i="15"/>
  <c r="AW256" i="15"/>
  <c r="AX17" i="15"/>
  <c r="AX33" i="15"/>
  <c r="AX49" i="15"/>
  <c r="AX65" i="15"/>
  <c r="AX81" i="15"/>
  <c r="AX97" i="15"/>
  <c r="AW113" i="15"/>
  <c r="AW129" i="15"/>
  <c r="AW145" i="15"/>
  <c r="AW161" i="15"/>
  <c r="AW177" i="15"/>
  <c r="AW193" i="15"/>
  <c r="AW209" i="15"/>
  <c r="AW225" i="15"/>
  <c r="AW241" i="15"/>
  <c r="AZ15" i="15"/>
  <c r="AZ158" i="15"/>
  <c r="AZ47" i="15"/>
  <c r="AZ175" i="15"/>
  <c r="AY19" i="15"/>
  <c r="AY50" i="15"/>
  <c r="AY82" i="15"/>
  <c r="AX114" i="15"/>
  <c r="AX146" i="15"/>
  <c r="AX178" i="15"/>
  <c r="AX210" i="15"/>
  <c r="AX242" i="15"/>
  <c r="AZ78" i="15"/>
  <c r="AZ31" i="15"/>
  <c r="AZ239" i="15"/>
  <c r="AY20" i="15"/>
  <c r="AY51" i="15"/>
  <c r="AY83" i="15"/>
  <c r="AX115" i="15"/>
  <c r="AX147" i="15"/>
  <c r="AX179" i="15"/>
  <c r="AX211" i="15"/>
  <c r="AX243" i="15"/>
  <c r="AZ46" i="15"/>
  <c r="AZ238" i="15"/>
  <c r="AZ159" i="15"/>
  <c r="AZ22" i="15"/>
  <c r="AZ54" i="15"/>
  <c r="AZ86" i="15"/>
  <c r="AZ118" i="15"/>
  <c r="AZ150" i="15"/>
  <c r="AZ182" i="15"/>
  <c r="AZ214" i="15"/>
  <c r="AZ246" i="15"/>
  <c r="AZ71" i="15"/>
  <c r="AZ103" i="15"/>
  <c r="AZ135" i="15"/>
  <c r="AZ167" i="15"/>
  <c r="AZ199" i="15"/>
  <c r="AZ231" i="15"/>
  <c r="AZ110" i="15"/>
  <c r="AZ79" i="15"/>
  <c r="AZ207" i="15"/>
  <c r="AY12" i="15"/>
  <c r="AY42" i="15"/>
  <c r="AY74" i="15"/>
  <c r="AY106" i="15"/>
  <c r="AX138" i="15"/>
  <c r="AX170" i="15"/>
  <c r="AX202" i="15"/>
  <c r="AX234" i="15"/>
  <c r="AZ30" i="15"/>
  <c r="AZ174" i="15"/>
  <c r="AY18" i="15"/>
  <c r="AZ191" i="15"/>
  <c r="AZ23" i="15"/>
  <c r="AZ14" i="15"/>
  <c r="AY43" i="15"/>
  <c r="AY75" i="15"/>
  <c r="AX107" i="15"/>
  <c r="AX139" i="15"/>
  <c r="AX171" i="15"/>
  <c r="AX203" i="15"/>
  <c r="AX235" i="15"/>
  <c r="AY36" i="15"/>
  <c r="AY68" i="15"/>
  <c r="AY84" i="15"/>
  <c r="AY100" i="15"/>
  <c r="AY116" i="15"/>
  <c r="AY132" i="15"/>
  <c r="AY148" i="15"/>
  <c r="AY164" i="15"/>
  <c r="AY180" i="15"/>
  <c r="AY196" i="15"/>
  <c r="AY212" i="15"/>
  <c r="AY228" i="15"/>
  <c r="AY244" i="15"/>
  <c r="AY28" i="15"/>
  <c r="AY60" i="15"/>
  <c r="AY21" i="15"/>
  <c r="AY37" i="15"/>
  <c r="AY53" i="15"/>
  <c r="AY69" i="15"/>
  <c r="AY85" i="15"/>
  <c r="AY101" i="15"/>
  <c r="AY117" i="15"/>
  <c r="AY133" i="15"/>
  <c r="AY149" i="15"/>
  <c r="AY165" i="15"/>
  <c r="AY181" i="15"/>
  <c r="AY197" i="15"/>
  <c r="AY213" i="15"/>
  <c r="AY229" i="15"/>
  <c r="AY245" i="15"/>
  <c r="AY8" i="15"/>
  <c r="AY24" i="15"/>
  <c r="AY40" i="15"/>
  <c r="AY56" i="15"/>
  <c r="AY72" i="15"/>
  <c r="AY88" i="15"/>
  <c r="AX104" i="15"/>
  <c r="AX120" i="15"/>
  <c r="AX136" i="15"/>
  <c r="AX152" i="15"/>
  <c r="AX168" i="15"/>
  <c r="AX184" i="15"/>
  <c r="AX200" i="15"/>
  <c r="AX216" i="15"/>
  <c r="AX232" i="15"/>
  <c r="AX248" i="15"/>
  <c r="AY9" i="15"/>
  <c r="AY25" i="15"/>
  <c r="AY41" i="15"/>
  <c r="AY57" i="15"/>
  <c r="AY15" i="15"/>
  <c r="AX158" i="15"/>
  <c r="AY47" i="15"/>
  <c r="AX175" i="15"/>
  <c r="AZ19" i="15"/>
  <c r="AZ50" i="15"/>
  <c r="AZ82" i="15"/>
  <c r="AY114" i="15"/>
  <c r="AY146" i="15"/>
  <c r="AY178" i="15"/>
  <c r="AY210" i="15"/>
  <c r="AY242" i="15"/>
  <c r="AY78" i="15"/>
  <c r="AY31" i="15"/>
  <c r="AX239" i="15"/>
  <c r="AZ20" i="15"/>
  <c r="AZ51" i="15"/>
  <c r="AZ83" i="15"/>
  <c r="AY115" i="15"/>
  <c r="AY147" i="15"/>
  <c r="AY179" i="15"/>
  <c r="AY211" i="15"/>
  <c r="AY243" i="15"/>
  <c r="AY46" i="15"/>
  <c r="AX238" i="15"/>
  <c r="AX159" i="15"/>
  <c r="AW22" i="15"/>
  <c r="AW54" i="15"/>
  <c r="AW86" i="15"/>
  <c r="AX118" i="15"/>
  <c r="AX150" i="15"/>
  <c r="AX182" i="15"/>
  <c r="AX214" i="15"/>
  <c r="AX246" i="15"/>
  <c r="AY71" i="15"/>
  <c r="AX103" i="15"/>
  <c r="AX135" i="15"/>
  <c r="AX167" i="15"/>
  <c r="AX199" i="15"/>
  <c r="AX231" i="15"/>
  <c r="AX110" i="15"/>
  <c r="AY79" i="15"/>
  <c r="AX207" i="15"/>
  <c r="AZ12" i="15"/>
  <c r="AZ42" i="15"/>
  <c r="AZ74" i="15"/>
  <c r="AZ106" i="15"/>
  <c r="AY138" i="15"/>
  <c r="AY170" i="15"/>
  <c r="AY202" i="15"/>
  <c r="AY234" i="15"/>
  <c r="AW30" i="15"/>
  <c r="AX174" i="15"/>
  <c r="AZ18" i="15"/>
  <c r="AX191" i="15"/>
  <c r="AY23" i="15"/>
  <c r="AY14" i="15"/>
  <c r="AZ43" i="15"/>
  <c r="AZ75" i="15"/>
  <c r="AY107" i="15"/>
  <c r="AY139" i="15"/>
  <c r="AY171" i="15"/>
  <c r="AY203" i="15"/>
  <c r="AY235" i="15"/>
  <c r="AZ36" i="15"/>
  <c r="AZ68" i="15"/>
  <c r="AZ84" i="15"/>
  <c r="AZ100" i="15"/>
  <c r="AZ116" i="15"/>
  <c r="AZ132" i="15"/>
  <c r="AZ148" i="15"/>
  <c r="AZ164" i="15"/>
  <c r="AZ180" i="15"/>
  <c r="AZ196" i="15"/>
  <c r="AZ212" i="15"/>
  <c r="AZ228" i="15"/>
  <c r="AZ244" i="15"/>
  <c r="AZ28" i="15"/>
  <c r="AZ60" i="15"/>
  <c r="AZ21" i="15"/>
  <c r="AZ37" i="15"/>
  <c r="AZ53" i="15"/>
  <c r="AZ69" i="15"/>
  <c r="AZ85" i="15"/>
  <c r="AZ101" i="15"/>
  <c r="AZ117" i="15"/>
  <c r="AZ133" i="15"/>
  <c r="AZ149" i="15"/>
  <c r="AZ165" i="15"/>
  <c r="AZ181" i="15"/>
  <c r="AZ197" i="15"/>
  <c r="AZ213" i="15"/>
  <c r="AZ229" i="15"/>
  <c r="AZ245" i="15"/>
  <c r="AZ8" i="15"/>
  <c r="AX24" i="15"/>
  <c r="AZ40" i="15"/>
  <c r="AX56" i="15"/>
  <c r="AZ72" i="15"/>
  <c r="AX88" i="15"/>
  <c r="AY104" i="15"/>
  <c r="AY120" i="15"/>
  <c r="AY136" i="15"/>
  <c r="AY152" i="15"/>
  <c r="AY168" i="15"/>
  <c r="AY184" i="15"/>
  <c r="AY200" i="15"/>
  <c r="AY216" i="15"/>
  <c r="AY232" i="15"/>
  <c r="AY248" i="15"/>
  <c r="AZ9" i="15"/>
  <c r="AZ25" i="15"/>
  <c r="AZ41" i="15"/>
  <c r="AZ57" i="15"/>
  <c r="AZ73" i="15"/>
  <c r="AZ89" i="15"/>
  <c r="AZ105" i="15"/>
  <c r="AY121" i="15"/>
  <c r="AY137" i="15"/>
  <c r="AY153" i="15"/>
  <c r="AY169" i="15"/>
  <c r="AY185" i="15"/>
  <c r="AY201" i="15"/>
  <c r="AY217" i="15"/>
  <c r="AY233" i="15"/>
  <c r="AY249" i="15"/>
  <c r="AW15" i="15"/>
  <c r="AW158" i="15"/>
  <c r="AW47" i="15"/>
  <c r="AY175" i="15"/>
  <c r="AW19" i="15"/>
  <c r="AW50" i="15"/>
  <c r="AW82" i="15"/>
  <c r="AZ114" i="15"/>
  <c r="AZ146" i="15"/>
  <c r="AZ178" i="15"/>
  <c r="AZ210" i="15"/>
  <c r="AZ242" i="15"/>
  <c r="AW78" i="15"/>
  <c r="AW31" i="15"/>
  <c r="AY239" i="15"/>
  <c r="AX20" i="15"/>
  <c r="AW51" i="15"/>
  <c r="AW83" i="15"/>
  <c r="AZ115" i="15"/>
  <c r="AZ147" i="15"/>
  <c r="AZ179" i="15"/>
  <c r="AZ211" i="15"/>
  <c r="AZ243" i="15"/>
  <c r="AW46" i="15"/>
  <c r="AY238" i="15"/>
  <c r="AY159" i="15"/>
  <c r="AX22" i="15"/>
  <c r="AX54" i="15"/>
  <c r="AY86" i="15"/>
  <c r="AW118" i="15"/>
  <c r="AW150" i="15"/>
  <c r="AW182" i="15"/>
  <c r="AW214" i="15"/>
  <c r="AW246" i="15"/>
  <c r="AW71" i="15"/>
  <c r="AY103" i="15"/>
  <c r="AY135" i="15"/>
  <c r="AY167" i="15"/>
  <c r="AY199" i="15"/>
  <c r="AY231" i="15"/>
  <c r="AY110" i="15"/>
  <c r="AW79" i="15"/>
  <c r="AY207" i="15"/>
  <c r="AX12" i="15"/>
  <c r="AW42" i="15"/>
  <c r="AW74" i="15"/>
  <c r="AW106" i="15"/>
  <c r="AZ138" i="15"/>
  <c r="AZ170" i="15"/>
  <c r="AZ202" i="15"/>
  <c r="AZ234" i="15"/>
  <c r="AX30" i="15"/>
  <c r="AY174" i="15"/>
  <c r="AW18" i="15"/>
  <c r="AY191" i="15"/>
  <c r="AW23" i="15"/>
  <c r="AW14" i="15"/>
  <c r="AW43" i="15"/>
  <c r="AW75" i="15"/>
  <c r="AZ107" i="15"/>
  <c r="AZ139" i="15"/>
  <c r="AZ171" i="15"/>
  <c r="AZ203" i="15"/>
  <c r="AZ235" i="15"/>
  <c r="AX36" i="15"/>
  <c r="AX68" i="15"/>
  <c r="AX84" i="15"/>
  <c r="AX100" i="15"/>
  <c r="AX116" i="15"/>
  <c r="AX132" i="15"/>
  <c r="AX148" i="15"/>
  <c r="AX164" i="15"/>
  <c r="AW180" i="15"/>
  <c r="AX196" i="15"/>
  <c r="AX212" i="15"/>
  <c r="AX228" i="15"/>
  <c r="AX244" i="15"/>
  <c r="AX28" i="15"/>
  <c r="AX60" i="15"/>
  <c r="AX21" i="15"/>
  <c r="AX37" i="15"/>
  <c r="AX53" i="15"/>
  <c r="AX69" i="15"/>
  <c r="AX85" i="15"/>
  <c r="AX101" i="15"/>
  <c r="AX117" i="15"/>
  <c r="AX133" i="15"/>
  <c r="AX149" i="15"/>
  <c r="AX165" i="15"/>
  <c r="AX181" i="15"/>
  <c r="AX197" i="15"/>
  <c r="AX213" i="15"/>
  <c r="AX229" i="15"/>
  <c r="AX245" i="15"/>
  <c r="AX8" i="15"/>
  <c r="AZ24" i="15"/>
  <c r="AX40" i="15"/>
  <c r="AW56" i="15"/>
  <c r="AX72" i="15"/>
  <c r="AZ88" i="15"/>
  <c r="AZ104" i="15"/>
  <c r="AW120" i="15"/>
  <c r="AZ136" i="15"/>
  <c r="AW152" i="15"/>
  <c r="AZ168" i="15"/>
  <c r="AW184" i="15"/>
  <c r="AZ200" i="15"/>
  <c r="AZ216" i="15"/>
  <c r="AZ232" i="15"/>
  <c r="AZ248" i="15"/>
  <c r="AX9" i="15"/>
  <c r="AW25" i="15"/>
  <c r="AW41" i="15"/>
  <c r="AW57" i="15"/>
  <c r="AW73" i="15"/>
  <c r="AW89" i="15"/>
  <c r="AW105" i="15"/>
  <c r="AZ121" i="15"/>
  <c r="AZ137" i="15"/>
  <c r="AZ153" i="15"/>
  <c r="AZ169" i="15"/>
  <c r="AZ185" i="15"/>
  <c r="AZ201" i="15"/>
  <c r="AZ217" i="15"/>
  <c r="AZ233" i="15"/>
  <c r="AZ249" i="15"/>
  <c r="AX15" i="15"/>
  <c r="AW146" i="15"/>
  <c r="AX51" i="15"/>
  <c r="AW238" i="15"/>
  <c r="AY214" i="15"/>
  <c r="AW110" i="15"/>
  <c r="AW170" i="15"/>
  <c r="AX14" i="15"/>
  <c r="AW36" i="15"/>
  <c r="AX180" i="15"/>
  <c r="AW37" i="15"/>
  <c r="AW165" i="15"/>
  <c r="AW40" i="15"/>
  <c r="AW168" i="15"/>
  <c r="AX41" i="15"/>
  <c r="AX105" i="15"/>
  <c r="AX153" i="15"/>
  <c r="AX193" i="15"/>
  <c r="AW233" i="15"/>
  <c r="AY158" i="15"/>
  <c r="AW178" i="15"/>
  <c r="AX83" i="15"/>
  <c r="AW159" i="15"/>
  <c r="AY246" i="15"/>
  <c r="AX79" i="15"/>
  <c r="AW202" i="15"/>
  <c r="AX43" i="15"/>
  <c r="AW68" i="15"/>
  <c r="AW196" i="15"/>
  <c r="AW53" i="15"/>
  <c r="AW181" i="15"/>
  <c r="AZ56" i="15"/>
  <c r="AZ184" i="15"/>
  <c r="AX57" i="15"/>
  <c r="AX113" i="15"/>
  <c r="AW153" i="15"/>
  <c r="AX201" i="15"/>
  <c r="AX241" i="15"/>
  <c r="AX47" i="15"/>
  <c r="AW210" i="15"/>
  <c r="AW115" i="15"/>
  <c r="AY22" i="15"/>
  <c r="AX71" i="15"/>
  <c r="AW207" i="15"/>
  <c r="AW234" i="15"/>
  <c r="AX75" i="15"/>
  <c r="AW84" i="15"/>
  <c r="AW212" i="15"/>
  <c r="AW69" i="15"/>
  <c r="AW197" i="15"/>
  <c r="AW72" i="15"/>
  <c r="AW200" i="15"/>
  <c r="AY73" i="15"/>
  <c r="AX121" i="15"/>
  <c r="AX161" i="15"/>
  <c r="AW201" i="15"/>
  <c r="AX249" i="15"/>
  <c r="AW175" i="15"/>
  <c r="AW242" i="15"/>
  <c r="AW147" i="15"/>
  <c r="AY54" i="15"/>
  <c r="AW103" i="15"/>
  <c r="AW12" i="15"/>
  <c r="AY30" i="15"/>
  <c r="AW107" i="15"/>
  <c r="AW100" i="15"/>
  <c r="AW228" i="15"/>
  <c r="AW85" i="15"/>
  <c r="AW213" i="15"/>
  <c r="AW88" i="15"/>
  <c r="AW216" i="15"/>
  <c r="AX73" i="15"/>
  <c r="AW121" i="15"/>
  <c r="AX169" i="15"/>
  <c r="AX209" i="15"/>
  <c r="AW249" i="15"/>
  <c r="AZ152" i="15"/>
  <c r="AX19" i="15"/>
  <c r="AX78" i="15"/>
  <c r="AW179" i="15"/>
  <c r="AX86" i="15"/>
  <c r="AW135" i="15"/>
  <c r="AX42" i="15"/>
  <c r="AW174" i="15"/>
  <c r="AW139" i="15"/>
  <c r="AW116" i="15"/>
  <c r="AW244" i="15"/>
  <c r="AW101" i="15"/>
  <c r="AW229" i="15"/>
  <c r="AW104" i="15"/>
  <c r="AW232" i="15"/>
  <c r="AY89" i="15"/>
  <c r="AX129" i="15"/>
  <c r="AW169" i="15"/>
  <c r="AX217" i="15"/>
  <c r="AX257" i="15"/>
  <c r="AX25" i="15"/>
  <c r="AX50" i="15"/>
  <c r="AX31" i="15"/>
  <c r="AW211" i="15"/>
  <c r="AY118" i="15"/>
  <c r="AW167" i="15"/>
  <c r="AX74" i="15"/>
  <c r="AX18" i="15"/>
  <c r="AW171" i="15"/>
  <c r="AW132" i="15"/>
  <c r="AW28" i="15"/>
  <c r="AW117" i="15"/>
  <c r="AW245" i="15"/>
  <c r="AZ120" i="15"/>
  <c r="AW248" i="15"/>
  <c r="AX89" i="15"/>
  <c r="AX137" i="15"/>
  <c r="AX177" i="15"/>
  <c r="AW217" i="15"/>
  <c r="AW257" i="15"/>
  <c r="AW114" i="15"/>
  <c r="AX46" i="15"/>
  <c r="AY182" i="15"/>
  <c r="AW138" i="15"/>
  <c r="AW235" i="15"/>
  <c r="AW21" i="15"/>
  <c r="AW24" i="15"/>
  <c r="AX145" i="15"/>
  <c r="AX233" i="15"/>
  <c r="AX82" i="15"/>
  <c r="AW239" i="15"/>
  <c r="AW243" i="15"/>
  <c r="AY150" i="15"/>
  <c r="AW199" i="15"/>
  <c r="AX106" i="15"/>
  <c r="AW191" i="15"/>
  <c r="AW203" i="15"/>
  <c r="AW148" i="15"/>
  <c r="AW60" i="15"/>
  <c r="AW133" i="15"/>
  <c r="AW8" i="15"/>
  <c r="AW136" i="15"/>
  <c r="AW9" i="15"/>
  <c r="AY97" i="15"/>
  <c r="AW137" i="15"/>
  <c r="AX185" i="15"/>
  <c r="AX225" i="15"/>
  <c r="AW20" i="15"/>
  <c r="AW231" i="15"/>
  <c r="AX23" i="15"/>
  <c r="AW164" i="15"/>
  <c r="AW149" i="15"/>
  <c r="AY105" i="15"/>
  <c r="AW185" i="15"/>
  <c r="BE40" i="15" l="1"/>
  <c r="BE248" i="15"/>
  <c r="BE232" i="15"/>
  <c r="BE212" i="15"/>
  <c r="BE196" i="15"/>
  <c r="BE164" i="15"/>
  <c r="BE148" i="15"/>
  <c r="BE132" i="15"/>
  <c r="BE62" i="15"/>
  <c r="BE206" i="15"/>
  <c r="BE52" i="15"/>
  <c r="BE254" i="15"/>
  <c r="BE198" i="15"/>
  <c r="BE252" i="15"/>
  <c r="BE244" i="15"/>
  <c r="BE236" i="15"/>
  <c r="BE72" i="15"/>
  <c r="BE259" i="15"/>
  <c r="BE255" i="15"/>
  <c r="BE251" i="15"/>
  <c r="BE247" i="15"/>
  <c r="BE243" i="15"/>
  <c r="BE239" i="15"/>
  <c r="BE235" i="15"/>
  <c r="BE231" i="15"/>
  <c r="BE227" i="15"/>
  <c r="BE223" i="15"/>
  <c r="BE219" i="15"/>
  <c r="BE215" i="15"/>
  <c r="BE211" i="15"/>
  <c r="BE207" i="15"/>
  <c r="BE203" i="15"/>
  <c r="BE199" i="15"/>
  <c r="BE195" i="15"/>
  <c r="BE191" i="15"/>
  <c r="BE187" i="15"/>
  <c r="BE183" i="15"/>
  <c r="BE179" i="15"/>
  <c r="BE175" i="15"/>
  <c r="BE171" i="15"/>
  <c r="BE167" i="15"/>
  <c r="BE163" i="15"/>
  <c r="BE159" i="15"/>
  <c r="BE155" i="15"/>
  <c r="BE151" i="15"/>
  <c r="BE147" i="15"/>
  <c r="BE143" i="15"/>
  <c r="BE139" i="15"/>
  <c r="BE135" i="15"/>
  <c r="BE131" i="15"/>
  <c r="BE127" i="15"/>
  <c r="BE123" i="15"/>
  <c r="BE119" i="15"/>
  <c r="BE115" i="15"/>
  <c r="BE111" i="15"/>
  <c r="BE107" i="15"/>
  <c r="BE103" i="15"/>
  <c r="BE99" i="15"/>
  <c r="BE95" i="15"/>
  <c r="BE91" i="15"/>
  <c r="BE87" i="15"/>
  <c r="BE83" i="15"/>
  <c r="BE79" i="15"/>
  <c r="BE75" i="15"/>
  <c r="BE71" i="15"/>
  <c r="BE67" i="15"/>
  <c r="BE257" i="15"/>
  <c r="BE253" i="15"/>
  <c r="BE249" i="15"/>
  <c r="BE245" i="15"/>
  <c r="BE241" i="15"/>
  <c r="BE237" i="15"/>
  <c r="BE233" i="15"/>
  <c r="BE229" i="15"/>
  <c r="BE225" i="15"/>
  <c r="BE221" i="15"/>
  <c r="BE217" i="15"/>
  <c r="BE213" i="15"/>
  <c r="BE209" i="15"/>
  <c r="BE205" i="15"/>
  <c r="BE201" i="15"/>
  <c r="BE197" i="15"/>
  <c r="BE193" i="15"/>
  <c r="BE189" i="15"/>
  <c r="BE185" i="15"/>
  <c r="BE181" i="15"/>
  <c r="BE177" i="15"/>
  <c r="BE173" i="15"/>
  <c r="BE169" i="15"/>
  <c r="BE165" i="15"/>
  <c r="BE161" i="15"/>
  <c r="BE157" i="15"/>
  <c r="BE153" i="15"/>
  <c r="BE149" i="15"/>
  <c r="BE145" i="15"/>
  <c r="BE141" i="15"/>
  <c r="BE137" i="15"/>
  <c r="BE133" i="15"/>
  <c r="BE129" i="15"/>
  <c r="BE125" i="15"/>
  <c r="BE60" i="15"/>
  <c r="BE256" i="15"/>
  <c r="BE240" i="15"/>
  <c r="BE228" i="15"/>
  <c r="BE168" i="15"/>
  <c r="BE94" i="15"/>
  <c r="BE230" i="15"/>
  <c r="BE238" i="15"/>
  <c r="BE200" i="15"/>
  <c r="BE180" i="15"/>
  <c r="BE136" i="15"/>
  <c r="BE116" i="15"/>
  <c r="BE30" i="15"/>
  <c r="BE222" i="15"/>
  <c r="BE190" i="15"/>
  <c r="BE158" i="15"/>
  <c r="BE224" i="15"/>
  <c r="BE216" i="15"/>
  <c r="BE208" i="15"/>
  <c r="BE184" i="15"/>
  <c r="BE156" i="15"/>
  <c r="BE152" i="15"/>
  <c r="BE124" i="15"/>
  <c r="BE120" i="15"/>
  <c r="BE104" i="15"/>
  <c r="BE100" i="15"/>
  <c r="BE92" i="15"/>
  <c r="BE84" i="15"/>
  <c r="BE68" i="15"/>
  <c r="BE258" i="15"/>
  <c r="BE242" i="15"/>
  <c r="BE226" i="15"/>
  <c r="BE210" i="15"/>
  <c r="BE194" i="15"/>
  <c r="BE178" i="15"/>
  <c r="BE250" i="15"/>
  <c r="BE234" i="15"/>
  <c r="BE218" i="15"/>
  <c r="BE202" i="15"/>
  <c r="BE186" i="15"/>
  <c r="BE54" i="15"/>
  <c r="BE46" i="15"/>
  <c r="BE38" i="15"/>
  <c r="BE22" i="15"/>
  <c r="BE20" i="15"/>
  <c r="BE8" i="15"/>
  <c r="BE174" i="15"/>
  <c r="BE142" i="15"/>
  <c r="BE110" i="15"/>
  <c r="BE28" i="15"/>
  <c r="BE246" i="15"/>
  <c r="BE214" i="15"/>
  <c r="BE182" i="15"/>
  <c r="BE166" i="15"/>
  <c r="BE150" i="15"/>
  <c r="BE134" i="15"/>
  <c r="BE118" i="15"/>
  <c r="BE102" i="15"/>
  <c r="BE86" i="15"/>
  <c r="BE70" i="15"/>
  <c r="BE36" i="15"/>
  <c r="BE126" i="15"/>
  <c r="BE78" i="15"/>
  <c r="BE121" i="15"/>
  <c r="BE117" i="15"/>
  <c r="BE113" i="15"/>
  <c r="BE109" i="15"/>
  <c r="BE105" i="15"/>
  <c r="BE101" i="15"/>
  <c r="BE97" i="15"/>
  <c r="BE93" i="15"/>
  <c r="BE89" i="15"/>
  <c r="BE85" i="15"/>
  <c r="BE81" i="15"/>
  <c r="BE77" i="15"/>
  <c r="BE73" i="15"/>
  <c r="BE69" i="15"/>
  <c r="BE65" i="15"/>
  <c r="BE61" i="15"/>
  <c r="BE57" i="15"/>
  <c r="BE53" i="15"/>
  <c r="BE49" i="15"/>
  <c r="BE45" i="15"/>
  <c r="BE41" i="15"/>
  <c r="BE37" i="15"/>
  <c r="BE33" i="15"/>
  <c r="BE29" i="15"/>
  <c r="BE25" i="15"/>
  <c r="BE21" i="15"/>
  <c r="BE17" i="15"/>
  <c r="BE13" i="15"/>
  <c r="BE9" i="15"/>
  <c r="BE76" i="15"/>
  <c r="BE64" i="15"/>
  <c r="BE48" i="15"/>
  <c r="BE220" i="15"/>
  <c r="BE204" i="15"/>
  <c r="BE192" i="15"/>
  <c r="BE188" i="15"/>
  <c r="BE176" i="15"/>
  <c r="BE172" i="15"/>
  <c r="BE160" i="15"/>
  <c r="BE144" i="15"/>
  <c r="BE140" i="15"/>
  <c r="BE128" i="15"/>
  <c r="BE112" i="15"/>
  <c r="BE108" i="15"/>
  <c r="BE96" i="15"/>
  <c r="BE88" i="15"/>
  <c r="BE80" i="15"/>
  <c r="BE56" i="15"/>
  <c r="BE44" i="15"/>
  <c r="BE170" i="15"/>
  <c r="BE154" i="15"/>
  <c r="BE138" i="15"/>
  <c r="BE122" i="15"/>
  <c r="BE106" i="15"/>
  <c r="BE90" i="15"/>
  <c r="BE74" i="15"/>
  <c r="BE32" i="15"/>
  <c r="BE27" i="15"/>
  <c r="BE16" i="15"/>
  <c r="BE11" i="15"/>
  <c r="BE31" i="15"/>
  <c r="BE10" i="15"/>
  <c r="BE146" i="15"/>
  <c r="BE114" i="15"/>
  <c r="BE82" i="15"/>
  <c r="BE66" i="15"/>
  <c r="BE50" i="15"/>
  <c r="BE35" i="15"/>
  <c r="BE19" i="15"/>
  <c r="BE63" i="15"/>
  <c r="BE55" i="15"/>
  <c r="BE39" i="15"/>
  <c r="BE23" i="15"/>
  <c r="BE12" i="15"/>
  <c r="BE59" i="15"/>
  <c r="BE51" i="15"/>
  <c r="BE43" i="15"/>
  <c r="BE26" i="15"/>
  <c r="BE15" i="15"/>
  <c r="BE162" i="15"/>
  <c r="BE130" i="15"/>
  <c r="BE98" i="15"/>
  <c r="BE58" i="15"/>
  <c r="BE42" i="15"/>
  <c r="BE24" i="15"/>
  <c r="BE14" i="15"/>
  <c r="BE47" i="15"/>
  <c r="BE34" i="15"/>
  <c r="BE18" i="15"/>
  <c r="BE7" i="15"/>
  <c r="BC259" i="15"/>
  <c r="BD255" i="15"/>
  <c r="BB247" i="15"/>
  <c r="BC243" i="15"/>
  <c r="BD239" i="15"/>
  <c r="BB231" i="15"/>
  <c r="BC227" i="15"/>
  <c r="BD223" i="15"/>
  <c r="BB215" i="15"/>
  <c r="BC211" i="15"/>
  <c r="BD207" i="15"/>
  <c r="BB199" i="15"/>
  <c r="BC195" i="15"/>
  <c r="BD191" i="15"/>
  <c r="BB183" i="15"/>
  <c r="BC179" i="15"/>
  <c r="BD175" i="15"/>
  <c r="BB167" i="15"/>
  <c r="BC163" i="15"/>
  <c r="BD159" i="15"/>
  <c r="BB151" i="15"/>
  <c r="BC147" i="15"/>
  <c r="BD143" i="15"/>
  <c r="BB135" i="15"/>
  <c r="BC131" i="15"/>
  <c r="BD127" i="15"/>
  <c r="BB119" i="15"/>
  <c r="BC115" i="15"/>
  <c r="BD111" i="15"/>
  <c r="BB103" i="15"/>
  <c r="BC99" i="15"/>
  <c r="BD95" i="15"/>
  <c r="BB87" i="15"/>
  <c r="BC83" i="15"/>
  <c r="BD79" i="15"/>
  <c r="BB71" i="15"/>
  <c r="BC67" i="15"/>
  <c r="BD63" i="15"/>
  <c r="BB55" i="15"/>
  <c r="BC51" i="15"/>
  <c r="BD47" i="15"/>
  <c r="BB39" i="15"/>
  <c r="BC35" i="15"/>
  <c r="BD31" i="15"/>
  <c r="BB23" i="15"/>
  <c r="BC19" i="15"/>
  <c r="BD15" i="15"/>
  <c r="BC258" i="15"/>
  <c r="BD254" i="15"/>
  <c r="BB246" i="15"/>
  <c r="BC242" i="15"/>
  <c r="BD238" i="15"/>
  <c r="BB230" i="15"/>
  <c r="BC226" i="15"/>
  <c r="BD222" i="15"/>
  <c r="BB214" i="15"/>
  <c r="BC210" i="15"/>
  <c r="BD206" i="15"/>
  <c r="BB198" i="15"/>
  <c r="BC194" i="15"/>
  <c r="BD190" i="15"/>
  <c r="BD259" i="15"/>
  <c r="BB251" i="15"/>
  <c r="BC247" i="15"/>
  <c r="BD243" i="15"/>
  <c r="BB235" i="15"/>
  <c r="BC231" i="15"/>
  <c r="BD227" i="15"/>
  <c r="BB219" i="15"/>
  <c r="BC215" i="15"/>
  <c r="BD211" i="15"/>
  <c r="BB203" i="15"/>
  <c r="BC199" i="15"/>
  <c r="BD195" i="15"/>
  <c r="BB187" i="15"/>
  <c r="BC183" i="15"/>
  <c r="BD179" i="15"/>
  <c r="BB171" i="15"/>
  <c r="BC167" i="15"/>
  <c r="BD163" i="15"/>
  <c r="BB155" i="15"/>
  <c r="BC151" i="15"/>
  <c r="BD147" i="15"/>
  <c r="BB139" i="15"/>
  <c r="BC135" i="15"/>
  <c r="BD131" i="15"/>
  <c r="BB123" i="15"/>
  <c r="BC119" i="15"/>
  <c r="BD115" i="15"/>
  <c r="BB107" i="15"/>
  <c r="BC103" i="15"/>
  <c r="BD99" i="15"/>
  <c r="BB91" i="15"/>
  <c r="BC87" i="15"/>
  <c r="BD83" i="15"/>
  <c r="BB75" i="15"/>
  <c r="BC71" i="15"/>
  <c r="BD67" i="15"/>
  <c r="BB59" i="15"/>
  <c r="BC55" i="15"/>
  <c r="BD51" i="15"/>
  <c r="BB43" i="15"/>
  <c r="BC39" i="15"/>
  <c r="BD35" i="15"/>
  <c r="BB27" i="15"/>
  <c r="BC23" i="15"/>
  <c r="BD19" i="15"/>
  <c r="BB11" i="15"/>
  <c r="BD258" i="15"/>
  <c r="BB250" i="15"/>
  <c r="BC246" i="15"/>
  <c r="BD242" i="15"/>
  <c r="BB234" i="15"/>
  <c r="BC230" i="15"/>
  <c r="BD226" i="15"/>
  <c r="BB218" i="15"/>
  <c r="BC214" i="15"/>
  <c r="BD210" i="15"/>
  <c r="BB202" i="15"/>
  <c r="BC198" i="15"/>
  <c r="BD194" i="15"/>
  <c r="BC186" i="15"/>
  <c r="BB255" i="15"/>
  <c r="BC251" i="15"/>
  <c r="BD247" i="15"/>
  <c r="BB239" i="15"/>
  <c r="BC235" i="15"/>
  <c r="BD231" i="15"/>
  <c r="BB223" i="15"/>
  <c r="BC219" i="15"/>
  <c r="BD215" i="15"/>
  <c r="BB207" i="15"/>
  <c r="BC203" i="15"/>
  <c r="BD199" i="15"/>
  <c r="BB191" i="15"/>
  <c r="BC187" i="15"/>
  <c r="BD183" i="15"/>
  <c r="BB175" i="15"/>
  <c r="BC171" i="15"/>
  <c r="BD167" i="15"/>
  <c r="BB159" i="15"/>
  <c r="BC155" i="15"/>
  <c r="BD151" i="15"/>
  <c r="BB143" i="15"/>
  <c r="BC139" i="15"/>
  <c r="BD135" i="15"/>
  <c r="BB127" i="15"/>
  <c r="BC123" i="15"/>
  <c r="BD119" i="15"/>
  <c r="BB111" i="15"/>
  <c r="BC107" i="15"/>
  <c r="BD103" i="15"/>
  <c r="BB95" i="15"/>
  <c r="BC91" i="15"/>
  <c r="BD87" i="15"/>
  <c r="BB79" i="15"/>
  <c r="BC75" i="15"/>
  <c r="BD71" i="15"/>
  <c r="BB63" i="15"/>
  <c r="BC59" i="15"/>
  <c r="BD55" i="15"/>
  <c r="BB47" i="15"/>
  <c r="BC43" i="15"/>
  <c r="BD39" i="15"/>
  <c r="BB31" i="15"/>
  <c r="BC27" i="15"/>
  <c r="BD23" i="15"/>
  <c r="BB15" i="15"/>
  <c r="BC11" i="15"/>
  <c r="BB254" i="15"/>
  <c r="BC250" i="15"/>
  <c r="BD246" i="15"/>
  <c r="BB238" i="15"/>
  <c r="BC234" i="15"/>
  <c r="BD230" i="15"/>
  <c r="BB222" i="15"/>
  <c r="BC218" i="15"/>
  <c r="BD214" i="15"/>
  <c r="BB206" i="15"/>
  <c r="BC202" i="15"/>
  <c r="BD198" i="15"/>
  <c r="BB190" i="15"/>
  <c r="BD186" i="15"/>
  <c r="BB259" i="15"/>
  <c r="BC255" i="15"/>
  <c r="BD251" i="15"/>
  <c r="BB243" i="15"/>
  <c r="BC239" i="15"/>
  <c r="BD235" i="15"/>
  <c r="BB227" i="15"/>
  <c r="BC223" i="15"/>
  <c r="BD219" i="15"/>
  <c r="BB211" i="15"/>
  <c r="BC207" i="15"/>
  <c r="BD203" i="15"/>
  <c r="BB195" i="15"/>
  <c r="BC191" i="15"/>
  <c r="BD187" i="15"/>
  <c r="BB179" i="15"/>
  <c r="BC175" i="15"/>
  <c r="BD171" i="15"/>
  <c r="BB163" i="15"/>
  <c r="BC159" i="15"/>
  <c r="BD155" i="15"/>
  <c r="BB147" i="15"/>
  <c r="BC143" i="15"/>
  <c r="BD139" i="15"/>
  <c r="BB131" i="15"/>
  <c r="BC127" i="15"/>
  <c r="BD123" i="15"/>
  <c r="BB115" i="15"/>
  <c r="BC111" i="15"/>
  <c r="BD107" i="15"/>
  <c r="BB99" i="15"/>
  <c r="BC95" i="15"/>
  <c r="BD91" i="15"/>
  <c r="BB83" i="15"/>
  <c r="BC79" i="15"/>
  <c r="BD75" i="15"/>
  <c r="BB67" i="15"/>
  <c r="BC63" i="15"/>
  <c r="BD59" i="15"/>
  <c r="BB51" i="15"/>
  <c r="BC47" i="15"/>
  <c r="BD43" i="15"/>
  <c r="BB35" i="15"/>
  <c r="BC31" i="15"/>
  <c r="BD27" i="15"/>
  <c r="BB19" i="15"/>
  <c r="BC15" i="15"/>
  <c r="BD11" i="15"/>
  <c r="BB258" i="15"/>
  <c r="BC254" i="15"/>
  <c r="BD250" i="15"/>
  <c r="BB242" i="15"/>
  <c r="BC238" i="15"/>
  <c r="BD234" i="15"/>
  <c r="BB226" i="15"/>
  <c r="BC222" i="15"/>
  <c r="BD218" i="15"/>
  <c r="BB210" i="15"/>
  <c r="BC206" i="15"/>
  <c r="BD202" i="15"/>
  <c r="BB194" i="15"/>
  <c r="BC190" i="15"/>
  <c r="BB182" i="15"/>
  <c r="BD182" i="15"/>
  <c r="BB174" i="15"/>
  <c r="BB170" i="15"/>
  <c r="BD166" i="15"/>
  <c r="BC158" i="15"/>
  <c r="BB154" i="15"/>
  <c r="BD150" i="15"/>
  <c r="BC142" i="15"/>
  <c r="BB138" i="15"/>
  <c r="BD134" i="15"/>
  <c r="BC126" i="15"/>
  <c r="BB122" i="15"/>
  <c r="BD118" i="15"/>
  <c r="BC110" i="15"/>
  <c r="BB106" i="15"/>
  <c r="BD102" i="15"/>
  <c r="BC94" i="15"/>
  <c r="BB90" i="15"/>
  <c r="BD86" i="15"/>
  <c r="BB78" i="15"/>
  <c r="BC74" i="15"/>
  <c r="BD70" i="15"/>
  <c r="BB62" i="15"/>
  <c r="BC58" i="15"/>
  <c r="BD54" i="15"/>
  <c r="BB46" i="15"/>
  <c r="BC42" i="15"/>
  <c r="BD38" i="15"/>
  <c r="BB30" i="15"/>
  <c r="BC26" i="15"/>
  <c r="BD22" i="15"/>
  <c r="BB14" i="15"/>
  <c r="BC10" i="15"/>
  <c r="BD9" i="15"/>
  <c r="BB253" i="15"/>
  <c r="BC249" i="15"/>
  <c r="BD245" i="15"/>
  <c r="BB237" i="15"/>
  <c r="BC233" i="15"/>
  <c r="BD229" i="15"/>
  <c r="BB221" i="15"/>
  <c r="BC217" i="15"/>
  <c r="BD213" i="15"/>
  <c r="BB205" i="15"/>
  <c r="BC201" i="15"/>
  <c r="BD197" i="15"/>
  <c r="BB189" i="15"/>
  <c r="BC185" i="15"/>
  <c r="BD181" i="15"/>
  <c r="BB173" i="15"/>
  <c r="BC169" i="15"/>
  <c r="BD165" i="15"/>
  <c r="BB157" i="15"/>
  <c r="BC153" i="15"/>
  <c r="BD149" i="15"/>
  <c r="BB141" i="15"/>
  <c r="BC137" i="15"/>
  <c r="BD133" i="15"/>
  <c r="BB125" i="15"/>
  <c r="BC121" i="15"/>
  <c r="BD117" i="15"/>
  <c r="BB109" i="15"/>
  <c r="BC105" i="15"/>
  <c r="BD101" i="15"/>
  <c r="BB93" i="15"/>
  <c r="BC89" i="15"/>
  <c r="BD85" i="15"/>
  <c r="BB77" i="15"/>
  <c r="BC73" i="15"/>
  <c r="BD69" i="15"/>
  <c r="BB61" i="15"/>
  <c r="BC57" i="15"/>
  <c r="BD53" i="15"/>
  <c r="BB45" i="15"/>
  <c r="BC41" i="15"/>
  <c r="BD37" i="15"/>
  <c r="BB29" i="15"/>
  <c r="BC25" i="15"/>
  <c r="BD21" i="15"/>
  <c r="BB13" i="15"/>
  <c r="BD256" i="15"/>
  <c r="BC252" i="15"/>
  <c r="BB244" i="15"/>
  <c r="BD240" i="15"/>
  <c r="BC236" i="15"/>
  <c r="BB228" i="15"/>
  <c r="BD224" i="15"/>
  <c r="BC220" i="15"/>
  <c r="BB212" i="15"/>
  <c r="BD208" i="15"/>
  <c r="BC204" i="15"/>
  <c r="BB196" i="15"/>
  <c r="BD192" i="15"/>
  <c r="BC188" i="15"/>
  <c r="BB180" i="15"/>
  <c r="BD176" i="15"/>
  <c r="BD172" i="15"/>
  <c r="BB164" i="15"/>
  <c r="BC160" i="15"/>
  <c r="BD156" i="15"/>
  <c r="BB148" i="15"/>
  <c r="BC144" i="15"/>
  <c r="BD140" i="15"/>
  <c r="BB132" i="15"/>
  <c r="BC128" i="15"/>
  <c r="BD124" i="15"/>
  <c r="BB116" i="15"/>
  <c r="BC112" i="15"/>
  <c r="BD108" i="15"/>
  <c r="BB100" i="15"/>
  <c r="BC96" i="15"/>
  <c r="BD92" i="15"/>
  <c r="BB84" i="15"/>
  <c r="BC80" i="15"/>
  <c r="BD76" i="15"/>
  <c r="BB68" i="15"/>
  <c r="BC64" i="15"/>
  <c r="BD60" i="15"/>
  <c r="BB52" i="15"/>
  <c r="BC48" i="15"/>
  <c r="BD44" i="15"/>
  <c r="BB36" i="15"/>
  <c r="BC32" i="15"/>
  <c r="BD28" i="15"/>
  <c r="BB20" i="15"/>
  <c r="BC16" i="15"/>
  <c r="BD12" i="15"/>
  <c r="BB178" i="15"/>
  <c r="BC174" i="15"/>
  <c r="BD170" i="15"/>
  <c r="BC162" i="15"/>
  <c r="BB158" i="15"/>
  <c r="BD154" i="15"/>
  <c r="BC146" i="15"/>
  <c r="BB142" i="15"/>
  <c r="BD138" i="15"/>
  <c r="BC130" i="15"/>
  <c r="BB126" i="15"/>
  <c r="BD122" i="15"/>
  <c r="BC114" i="15"/>
  <c r="BB110" i="15"/>
  <c r="BD106" i="15"/>
  <c r="BC98" i="15"/>
  <c r="BB94" i="15"/>
  <c r="BD90" i="15"/>
  <c r="BB82" i="15"/>
  <c r="BC78" i="15"/>
  <c r="BD74" i="15"/>
  <c r="BB66" i="15"/>
  <c r="BC62" i="15"/>
  <c r="BD58" i="15"/>
  <c r="BB50" i="15"/>
  <c r="BC46" i="15"/>
  <c r="BD42" i="15"/>
  <c r="BB34" i="15"/>
  <c r="BC30" i="15"/>
  <c r="BD26" i="15"/>
  <c r="BB18" i="15"/>
  <c r="BC14" i="15"/>
  <c r="BD10" i="15"/>
  <c r="BB257" i="15"/>
  <c r="BC253" i="15"/>
  <c r="BD249" i="15"/>
  <c r="BB241" i="15"/>
  <c r="BC237" i="15"/>
  <c r="BD233" i="15"/>
  <c r="BB225" i="15"/>
  <c r="BC221" i="15"/>
  <c r="BD217" i="15"/>
  <c r="BB209" i="15"/>
  <c r="BC205" i="15"/>
  <c r="BD201" i="15"/>
  <c r="BB193" i="15"/>
  <c r="BC189" i="15"/>
  <c r="BD185" i="15"/>
  <c r="BB177" i="15"/>
  <c r="BC173" i="15"/>
  <c r="BD169" i="15"/>
  <c r="BB161" i="15"/>
  <c r="BC157" i="15"/>
  <c r="BD153" i="15"/>
  <c r="BB145" i="15"/>
  <c r="BC141" i="15"/>
  <c r="BD137" i="15"/>
  <c r="BB129" i="15"/>
  <c r="BC125" i="15"/>
  <c r="BD121" i="15"/>
  <c r="BB113" i="15"/>
  <c r="BC109" i="15"/>
  <c r="BD105" i="15"/>
  <c r="BB97" i="15"/>
  <c r="BC93" i="15"/>
  <c r="BD89" i="15"/>
  <c r="BB81" i="15"/>
  <c r="BC77" i="15"/>
  <c r="BD73" i="15"/>
  <c r="BB65" i="15"/>
  <c r="BC61" i="15"/>
  <c r="BD57" i="15"/>
  <c r="BB49" i="15"/>
  <c r="BC45" i="15"/>
  <c r="BD41" i="15"/>
  <c r="BB33" i="15"/>
  <c r="BC29" i="15"/>
  <c r="BD25" i="15"/>
  <c r="BB17" i="15"/>
  <c r="BC13" i="15"/>
  <c r="BC256" i="15"/>
  <c r="BB248" i="15"/>
  <c r="BD244" i="15"/>
  <c r="BC240" i="15"/>
  <c r="BB232" i="15"/>
  <c r="BD228" i="15"/>
  <c r="BC224" i="15"/>
  <c r="BB216" i="15"/>
  <c r="BD212" i="15"/>
  <c r="BC208" i="15"/>
  <c r="BB200" i="15"/>
  <c r="BD196" i="15"/>
  <c r="BC192" i="15"/>
  <c r="BB184" i="15"/>
  <c r="BD180" i="15"/>
  <c r="BC176" i="15"/>
  <c r="BB168" i="15"/>
  <c r="BC164" i="15"/>
  <c r="BD160" i="15"/>
  <c r="BB152" i="15"/>
  <c r="BC148" i="15"/>
  <c r="BD144" i="15"/>
  <c r="BB136" i="15"/>
  <c r="BC132" i="15"/>
  <c r="BD128" i="15"/>
  <c r="BB120" i="15"/>
  <c r="BC116" i="15"/>
  <c r="BD112" i="15"/>
  <c r="BB104" i="15"/>
  <c r="BC100" i="15"/>
  <c r="BD96" i="15"/>
  <c r="BB88" i="15"/>
  <c r="BC84" i="15"/>
  <c r="BD80" i="15"/>
  <c r="BB72" i="15"/>
  <c r="BC68" i="15"/>
  <c r="BD64" i="15"/>
  <c r="BB56" i="15"/>
  <c r="BC52" i="15"/>
  <c r="BD48" i="15"/>
  <c r="BB40" i="15"/>
  <c r="BC36" i="15"/>
  <c r="BD32" i="15"/>
  <c r="BB24" i="15"/>
  <c r="BC20" i="15"/>
  <c r="BD16" i="15"/>
  <c r="BB8" i="15"/>
  <c r="BC178" i="15"/>
  <c r="BD174" i="15"/>
  <c r="BC166" i="15"/>
  <c r="BB162" i="15"/>
  <c r="BD158" i="15"/>
  <c r="BC150" i="15"/>
  <c r="BB146" i="15"/>
  <c r="BD142" i="15"/>
  <c r="BC134" i="15"/>
  <c r="BB130" i="15"/>
  <c r="BD126" i="15"/>
  <c r="BC118" i="15"/>
  <c r="BB114" i="15"/>
  <c r="BD110" i="15"/>
  <c r="BC102" i="15"/>
  <c r="BB98" i="15"/>
  <c r="BD94" i="15"/>
  <c r="BB86" i="15"/>
  <c r="BC82" i="15"/>
  <c r="BD78" i="15"/>
  <c r="BB70" i="15"/>
  <c r="BC66" i="15"/>
  <c r="BD62" i="15"/>
  <c r="BB54" i="15"/>
  <c r="BC50" i="15"/>
  <c r="BD46" i="15"/>
  <c r="BB38" i="15"/>
  <c r="BC34" i="15"/>
  <c r="BD30" i="15"/>
  <c r="BB22" i="15"/>
  <c r="BC18" i="15"/>
  <c r="BD14" i="15"/>
  <c r="BB9" i="15"/>
  <c r="BC257" i="15"/>
  <c r="BD253" i="15"/>
  <c r="BB245" i="15"/>
  <c r="BC241" i="15"/>
  <c r="BD237" i="15"/>
  <c r="BB229" i="15"/>
  <c r="BC225" i="15"/>
  <c r="BD221" i="15"/>
  <c r="BB213" i="15"/>
  <c r="BC209" i="15"/>
  <c r="BD205" i="15"/>
  <c r="BB197" i="15"/>
  <c r="BC193" i="15"/>
  <c r="BD189" i="15"/>
  <c r="BB181" i="15"/>
  <c r="BC177" i="15"/>
  <c r="BD173" i="15"/>
  <c r="BB165" i="15"/>
  <c r="BC161" i="15"/>
  <c r="BD157" i="15"/>
  <c r="BB149" i="15"/>
  <c r="BC145" i="15"/>
  <c r="BD141" i="15"/>
  <c r="BB133" i="15"/>
  <c r="BC129" i="15"/>
  <c r="BD125" i="15"/>
  <c r="BB117" i="15"/>
  <c r="BC113" i="15"/>
  <c r="BD109" i="15"/>
  <c r="BB101" i="15"/>
  <c r="BC97" i="15"/>
  <c r="BD93" i="15"/>
  <c r="BB85" i="15"/>
  <c r="BC81" i="15"/>
  <c r="BD77" i="15"/>
  <c r="BB69" i="15"/>
  <c r="BC65" i="15"/>
  <c r="BD61" i="15"/>
  <c r="BB53" i="15"/>
  <c r="BC49" i="15"/>
  <c r="BD45" i="15"/>
  <c r="BB37" i="15"/>
  <c r="BC33" i="15"/>
  <c r="BD29" i="15"/>
  <c r="BB21" i="15"/>
  <c r="BC17" i="15"/>
  <c r="BD13" i="15"/>
  <c r="BB252" i="15"/>
  <c r="BD248" i="15"/>
  <c r="BC244" i="15"/>
  <c r="BB236" i="15"/>
  <c r="BD232" i="15"/>
  <c r="BC228" i="15"/>
  <c r="BB220" i="15"/>
  <c r="BD216" i="15"/>
  <c r="BC212" i="15"/>
  <c r="BB204" i="15"/>
  <c r="BD200" i="15"/>
  <c r="BC196" i="15"/>
  <c r="BB188" i="15"/>
  <c r="BD184" i="15"/>
  <c r="BC180" i="15"/>
  <c r="BB172" i="15"/>
  <c r="BC168" i="15"/>
  <c r="BD164" i="15"/>
  <c r="BB156" i="15"/>
  <c r="BC152" i="15"/>
  <c r="BD148" i="15"/>
  <c r="BB140" i="15"/>
  <c r="BC136" i="15"/>
  <c r="BD132" i="15"/>
  <c r="BB124" i="15"/>
  <c r="BC120" i="15"/>
  <c r="BD116" i="15"/>
  <c r="BB108" i="15"/>
  <c r="BC104" i="15"/>
  <c r="BD100" i="15"/>
  <c r="BB92" i="15"/>
  <c r="BC88" i="15"/>
  <c r="BD84" i="15"/>
  <c r="BB76" i="15"/>
  <c r="BC72" i="15"/>
  <c r="BD68" i="15"/>
  <c r="BB60" i="15"/>
  <c r="BC56" i="15"/>
  <c r="BD52" i="15"/>
  <c r="BB44" i="15"/>
  <c r="BC40" i="15"/>
  <c r="BD36" i="15"/>
  <c r="BB28" i="15"/>
  <c r="BC24" i="15"/>
  <c r="BD20" i="15"/>
  <c r="BB12" i="15"/>
  <c r="BC8" i="15"/>
  <c r="BB186" i="15"/>
  <c r="BC182" i="15"/>
  <c r="BD178" i="15"/>
  <c r="BC170" i="15"/>
  <c r="BB166" i="15"/>
  <c r="BD162" i="15"/>
  <c r="BC154" i="15"/>
  <c r="BB150" i="15"/>
  <c r="BD146" i="15"/>
  <c r="BC138" i="15"/>
  <c r="BB134" i="15"/>
  <c r="BD130" i="15"/>
  <c r="BC122" i="15"/>
  <c r="BB118" i="15"/>
  <c r="BD114" i="15"/>
  <c r="BC106" i="15"/>
  <c r="BB102" i="15"/>
  <c r="BD98" i="15"/>
  <c r="BC90" i="15"/>
  <c r="BC86" i="15"/>
  <c r="BD82" i="15"/>
  <c r="BB74" i="15"/>
  <c r="BC70" i="15"/>
  <c r="BD66" i="15"/>
  <c r="BB58" i="15"/>
  <c r="BC54" i="15"/>
  <c r="BD50" i="15"/>
  <c r="BB42" i="15"/>
  <c r="BC38" i="15"/>
  <c r="BD34" i="15"/>
  <c r="BB26" i="15"/>
  <c r="BC22" i="15"/>
  <c r="BD18" i="15"/>
  <c r="BB10" i="15"/>
  <c r="BC9" i="15"/>
  <c r="BD257" i="15"/>
  <c r="BB249" i="15"/>
  <c r="BC245" i="15"/>
  <c r="BD241" i="15"/>
  <c r="BB233" i="15"/>
  <c r="BC229" i="15"/>
  <c r="BD225" i="15"/>
  <c r="BB217" i="15"/>
  <c r="BC213" i="15"/>
  <c r="BD209" i="15"/>
  <c r="BB201" i="15"/>
  <c r="BC197" i="15"/>
  <c r="BD193" i="15"/>
  <c r="BB185" i="15"/>
  <c r="BC181" i="15"/>
  <c r="BD177" i="15"/>
  <c r="BB169" i="15"/>
  <c r="BC165" i="15"/>
  <c r="BD161" i="15"/>
  <c r="BB153" i="15"/>
  <c r="BC149" i="15"/>
  <c r="BD145" i="15"/>
  <c r="BB137" i="15"/>
  <c r="BC133" i="15"/>
  <c r="BD129" i="15"/>
  <c r="BB121" i="15"/>
  <c r="BC117" i="15"/>
  <c r="BD113" i="15"/>
  <c r="BB105" i="15"/>
  <c r="BC101" i="15"/>
  <c r="BD97" i="15"/>
  <c r="BB89" i="15"/>
  <c r="BC85" i="15"/>
  <c r="BD81" i="15"/>
  <c r="BB73" i="15"/>
  <c r="BC69" i="15"/>
  <c r="BD65" i="15"/>
  <c r="BB57" i="15"/>
  <c r="BC53" i="15"/>
  <c r="BD49" i="15"/>
  <c r="BB41" i="15"/>
  <c r="BC37" i="15"/>
  <c r="BD33" i="15"/>
  <c r="BB25" i="15"/>
  <c r="BC21" i="15"/>
  <c r="BD17" i="15"/>
  <c r="BB256" i="15"/>
  <c r="BD252" i="15"/>
  <c r="BC248" i="15"/>
  <c r="BB240" i="15"/>
  <c r="BD236" i="15"/>
  <c r="BC232" i="15"/>
  <c r="BB224" i="15"/>
  <c r="BD220" i="15"/>
  <c r="BC216" i="15"/>
  <c r="BB208" i="15"/>
  <c r="BD204" i="15"/>
  <c r="BC200" i="15"/>
  <c r="BB192" i="15"/>
  <c r="BD188" i="15"/>
  <c r="BC184" i="15"/>
  <c r="BB176" i="15"/>
  <c r="BC172" i="15"/>
  <c r="BD168" i="15"/>
  <c r="BB160" i="15"/>
  <c r="BC156" i="15"/>
  <c r="BD152" i="15"/>
  <c r="BB144" i="15"/>
  <c r="BC140" i="15"/>
  <c r="BD136" i="15"/>
  <c r="BB128" i="15"/>
  <c r="BC124" i="15"/>
  <c r="BD120" i="15"/>
  <c r="BB112" i="15"/>
  <c r="BC108" i="15"/>
  <c r="BD104" i="15"/>
  <c r="BB96" i="15"/>
  <c r="BC92" i="15"/>
  <c r="BD88" i="15"/>
  <c r="BB80" i="15"/>
  <c r="BC76" i="15"/>
  <c r="BD72" i="15"/>
  <c r="BB64" i="15"/>
  <c r="BC60" i="15"/>
  <c r="BD56" i="15"/>
  <c r="BB48" i="15"/>
  <c r="BC44" i="15"/>
  <c r="BD40" i="15"/>
  <c r="BB32" i="15"/>
  <c r="BC28" i="15"/>
  <c r="BD24" i="15"/>
  <c r="BB16" i="15"/>
  <c r="BC12" i="15"/>
  <c r="BD8" i="15"/>
  <c r="BC7" i="15"/>
  <c r="BD7" i="15"/>
  <c r="BB7" i="15"/>
</calcChain>
</file>

<file path=xl/sharedStrings.xml><?xml version="1.0" encoding="utf-8"?>
<sst xmlns="http://schemas.openxmlformats.org/spreadsheetml/2006/main" count="58" uniqueCount="53">
  <si>
    <t>Prepared by Andrew McSween</t>
  </si>
  <si>
    <t>Instructions</t>
  </si>
  <si>
    <t>Last</t>
  </si>
  <si>
    <t>Bid</t>
  </si>
  <si>
    <t>Ask</t>
  </si>
  <si>
    <t>IBM</t>
  </si>
  <si>
    <t>Open</t>
  </si>
  <si>
    <t>High</t>
  </si>
  <si>
    <t>Low</t>
  </si>
  <si>
    <t>Volume</t>
  </si>
  <si>
    <t>Dividend</t>
  </si>
  <si>
    <t>Annual Dividend</t>
  </si>
  <si>
    <t>Dividend Interval</t>
  </si>
  <si>
    <t>Dividend Yield</t>
  </si>
  <si>
    <t>Dividend Date</t>
  </si>
  <si>
    <t>Change</t>
  </si>
  <si>
    <t>12Mo % Return</t>
  </si>
  <si>
    <t>12Mo %Tot Return</t>
  </si>
  <si>
    <t>12Mo Div Pd</t>
  </si>
  <si>
    <t>Benchmark</t>
  </si>
  <si>
    <t>BETA</t>
  </si>
  <si>
    <t>Book Value per Share</t>
  </si>
  <si>
    <t>Current Ratio</t>
  </si>
  <si>
    <t>EBITDA (TTM)</t>
  </si>
  <si>
    <t>Float</t>
  </si>
  <si>
    <t>Market Cap</t>
  </si>
  <si>
    <t>Payout Ratio</t>
  </si>
  <si>
    <t>Price to Book</t>
  </si>
  <si>
    <t>Quick Ratio</t>
  </si>
  <si>
    <t>ROA (TTM)</t>
  </si>
  <si>
    <t>ROE (TTM)</t>
  </si>
  <si>
    <t>Shares</t>
  </si>
  <si>
    <t>Short Int Ratio</t>
  </si>
  <si>
    <t>Tot D/E (TTM)</t>
  </si>
  <si>
    <t>GE</t>
  </si>
  <si>
    <t>ICE</t>
  </si>
  <si>
    <t>Shares Outstanding (MM)</t>
  </si>
  <si>
    <t>General</t>
  </si>
  <si>
    <t>Previous Close</t>
  </si>
  <si>
    <t>P/E and EPS</t>
  </si>
  <si>
    <t>Ownership</t>
  </si>
  <si>
    <t>Returns</t>
  </si>
  <si>
    <t>Ratios</t>
  </si>
  <si>
    <t>PE (TTM)</t>
  </si>
  <si>
    <t>EPS (TTM)</t>
  </si>
  <si>
    <t>Book Value (MM)</t>
  </si>
  <si>
    <t>Multi Stock Analysis</t>
  </si>
  <si>
    <t>Symbol 1</t>
  </si>
  <si>
    <t>Symbol 2</t>
  </si>
  <si>
    <t>Symbol 3</t>
  </si>
  <si>
    <t>S&amp;P 500</t>
  </si>
  <si>
    <t>$SPX</t>
  </si>
  <si>
    <t>Enter the Tickers into cell H3, I3, and J3, marked in light blue, to pull in pricing, fundmental, and historical data for the selected security.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</si>
</sst>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F400]h:mm:ss\ AM/PM"/>
    <numFmt numFmtId="165" formatCode="mm/dd/yyyy"/>
    <numFmt numFmtId="166" formatCode="_(* #,##0_);_(* \(#,##0\);_(* &quot;-&quot;??_);_(@_)"/>
    <numFmt numFmtId="167" formatCode="_(&quot;$&quot;* #,##0_);_(&quot;$&quot;* \(#,##0\);_(&quot;$&quot;* &quot;-&quot;??_);_(@_)"/>
  </numFmts>
  <fonts count="12" x14ac:knownFonts="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24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0" tint="-4.9989318521683403E-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ADD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4144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6">
    <xf numFmtId="0" fontId="0" fillId="0" borderId="0" xfId="0"/>
    <xf numFmtId="0" fontId="8" fillId="2" borderId="0" xfId="5" applyFill="1"/>
    <xf numFmtId="0" fontId="8" fillId="0" borderId="0" xfId="5"/>
    <xf numFmtId="0" fontId="0" fillId="3" borderId="0" xfId="0" applyFill="1"/>
    <xf numFmtId="0" fontId="4" fillId="3" borderId="0" xfId="0" applyFont="1" applyFill="1"/>
    <xf numFmtId="0" fontId="5" fillId="3" borderId="0" xfId="0" applyFont="1" applyFill="1" applyAlignment="1">
      <alignment horizontal="left"/>
    </xf>
    <xf numFmtId="14" fontId="5" fillId="3" borderId="0" xfId="0" applyNumberFormat="1" applyFont="1" applyFill="1" applyAlignment="1">
      <alignment horizontal="left"/>
    </xf>
    <xf numFmtId="2" fontId="8" fillId="2" borderId="0" xfId="5" applyNumberFormat="1" applyFill="1"/>
    <xf numFmtId="0" fontId="1" fillId="2" borderId="0" xfId="5" applyFont="1" applyFill="1"/>
    <xf numFmtId="0" fontId="1" fillId="2" borderId="0" xfId="5" applyFont="1" applyFill="1" applyBorder="1"/>
    <xf numFmtId="14" fontId="1" fillId="2" borderId="0" xfId="5" applyNumberFormat="1" applyFont="1" applyFill="1" applyBorder="1"/>
    <xf numFmtId="164" fontId="1" fillId="2" borderId="0" xfId="5" applyNumberFormat="1" applyFont="1" applyFill="1" applyBorder="1"/>
    <xf numFmtId="2" fontId="1" fillId="2" borderId="0" xfId="5" applyNumberFormat="1" applyFont="1" applyFill="1" applyBorder="1"/>
    <xf numFmtId="0" fontId="1" fillId="2" borderId="0" xfId="5" applyFont="1" applyFill="1" applyBorder="1" applyAlignment="1"/>
    <xf numFmtId="14" fontId="8" fillId="2" borderId="0" xfId="5" applyNumberFormat="1" applyFill="1"/>
    <xf numFmtId="0" fontId="8" fillId="0" borderId="0" xfId="5" applyNumberFormat="1"/>
    <xf numFmtId="0" fontId="7" fillId="0" borderId="0" xfId="5" applyFont="1" applyAlignment="1">
      <alignment horizontal="center"/>
    </xf>
    <xf numFmtId="165" fontId="8" fillId="0" borderId="0" xfId="5" applyNumberFormat="1"/>
    <xf numFmtId="166" fontId="8" fillId="2" borderId="0" xfId="6" applyNumberFormat="1" applyFont="1" applyFill="1"/>
    <xf numFmtId="43" fontId="1" fillId="2" borderId="0" xfId="6" applyFont="1" applyFill="1" applyBorder="1"/>
    <xf numFmtId="166" fontId="1" fillId="2" borderId="0" xfId="6" applyNumberFormat="1" applyFont="1" applyFill="1" applyBorder="1"/>
    <xf numFmtId="10" fontId="1" fillId="2" borderId="0" xfId="7" applyNumberFormat="1" applyFont="1" applyFill="1" applyBorder="1"/>
    <xf numFmtId="167" fontId="1" fillId="2" borderId="0" xfId="5" applyNumberFormat="1" applyFont="1" applyFill="1" applyBorder="1" applyAlignment="1">
      <alignment horizontal="right"/>
    </xf>
    <xf numFmtId="0" fontId="1" fillId="4" borderId="2" xfId="5" applyFont="1" applyFill="1" applyBorder="1" applyAlignment="1">
      <alignment horizontal="center"/>
    </xf>
    <xf numFmtId="10" fontId="8" fillId="0" borderId="0" xfId="5" applyNumberFormat="1"/>
    <xf numFmtId="0" fontId="1" fillId="4" borderId="6" xfId="5" applyFont="1" applyFill="1" applyBorder="1" applyAlignment="1">
      <alignment horizontal="center"/>
    </xf>
    <xf numFmtId="0" fontId="1" fillId="2" borderId="5" xfId="5" applyFont="1" applyFill="1" applyBorder="1" applyAlignment="1">
      <alignment horizontal="center"/>
    </xf>
    <xf numFmtId="0" fontId="11" fillId="5" borderId="4" xfId="5" applyFont="1" applyFill="1" applyBorder="1" applyAlignment="1">
      <alignment horizontal="center"/>
    </xf>
    <xf numFmtId="0" fontId="11" fillId="5" borderId="8" xfId="5" applyFont="1" applyFill="1" applyBorder="1" applyAlignment="1">
      <alignment horizontal="center"/>
    </xf>
    <xf numFmtId="0" fontId="11" fillId="5" borderId="5" xfId="5" applyFont="1" applyFill="1" applyBorder="1" applyAlignment="1">
      <alignment horizontal="center"/>
    </xf>
    <xf numFmtId="0" fontId="11" fillId="5" borderId="7" xfId="5" applyFont="1" applyFill="1" applyBorder="1" applyAlignment="1">
      <alignment horizontal="center"/>
    </xf>
    <xf numFmtId="0" fontId="8" fillId="6" borderId="0" xfId="5" applyFill="1"/>
    <xf numFmtId="0" fontId="9" fillId="6" borderId="1" xfId="5" applyFont="1" applyFill="1" applyBorder="1" applyAlignment="1">
      <alignment horizontal="center"/>
    </xf>
    <xf numFmtId="0" fontId="1" fillId="3" borderId="0" xfId="5" applyFont="1" applyFill="1" applyAlignment="1">
      <alignment horizontal="center" vertical="center" wrapText="1"/>
    </xf>
    <xf numFmtId="0" fontId="8" fillId="3" borderId="0" xfId="5" applyFill="1" applyAlignment="1">
      <alignment horizontal="center" vertical="center" wrapText="1"/>
    </xf>
    <xf numFmtId="0" fontId="11" fillId="5" borderId="3" xfId="5" applyFont="1" applyFill="1" applyBorder="1" applyAlignment="1">
      <alignment horizontal="center"/>
    </xf>
  </cellXfs>
  <cellStyles count="8">
    <cellStyle name="Comma" xfId="6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 xr:uid="{00000000-0005-0000-0000-000006000000}"/>
    <cellStyle name="Percent" xfId="7" builtinId="5"/>
  </cellStyles>
  <dxfs count="0"/>
  <tableStyles count="0" defaultTableStyle="TableStyleMedium9" defaultPivotStyle="PivotStyleMedium4"/>
  <colors>
    <mruColors>
      <color rgb="FF414445"/>
      <color rgb="FFAADDF0"/>
      <color rgb="FF0039A6"/>
      <color rgb="FF81D548"/>
      <color rgb="FFE3F4FA"/>
      <color rgb="FFC7E8F5"/>
      <color rgb="FF8ED2EB"/>
      <color rgb="FF72C7E7"/>
      <color rgb="FFA2A4A3"/>
      <color rgb="FFCDD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ice.xl">
      <tp>
        <v>21.489619999999999</v>
        <stp/>
        <stp>IBM</stp>
        <stp>Book Value Per Share</stp>
        <tr r="J43" s="15"/>
      </tp>
      <tp>
        <v>0.41258400000000001</v>
        <stp/>
        <stp>GE</stp>
        <stp>Dividend Yield</stp>
        <tr r="I20" s="15"/>
      </tp>
      <tp t="s">
        <v>S&amp;P 500 INDEX</v>
        <stp/>
        <stp>$SPX</stp>
        <stp>Description</stp>
        <tr r="AZ6" s="15"/>
      </tp>
      <tp>
        <v>40.885300000000001</v>
        <stp/>
        <stp>ICE</stp>
        <stp>Book Value Per Share</stp>
        <tr r="H43" s="15"/>
      </tp>
      <tp>
        <v>903.18</v>
        <stp/>
        <stp>IBM</stp>
        <stp>SharesOut</stp>
        <tr r="J29" s="15"/>
      </tp>
      <tp>
        <v>0.32</v>
        <stp/>
        <stp>GE</stp>
        <stp>Annual Dividend</stp>
        <tr r="I18" s="15"/>
      </tp>
      <tp t="s">
        <v>INTERNATIONAL BUS MACH CORP</v>
        <stp/>
        <stp>IBM</stp>
        <stp>Description</stp>
        <tr r="AY6" s="15"/>
      </tp>
      <tp t="s">
        <v>INTERCONTINENTAL EXCHANGE INC</v>
        <stp/>
        <stp>ICE</stp>
        <stp>Description</stp>
        <tr r="AW6" s="15"/>
      </tp>
      <tp>
        <v>0.8528</v>
        <stp/>
        <stp>IBM</stp>
        <stp>BETA</stp>
        <tr r="J41" s="15"/>
      </tp>
      <tp>
        <v>125112738546</v>
        <stp/>
        <stp>IBM</stp>
        <stp>Market Cap</stp>
        <tr r="J32" s="15"/>
      </tp>
      <tp>
        <v>61201412220</v>
        <stp/>
        <stp>ICE</stp>
        <stp>Market Cap</stp>
        <tr r="H32" s="15"/>
      </tp>
      <tp>
        <v>0.89810000000000001</v>
        <stp/>
        <stp>ICE</stp>
        <stp>BETA</stp>
        <tr r="H41" s="15"/>
      </tp>
      <tp>
        <v>4.1688989999999997</v>
        <stp/>
        <stp>IBM</stp>
        <stp>ROA</stp>
        <tr r="J46" s="15"/>
      </tp>
      <tp>
        <v>27.655920999999999</v>
        <stp/>
        <stp>IBM</stp>
        <stp>ROE</stp>
        <tr r="J47" s="15"/>
      </tp>
      <tp>
        <v>1.930183</v>
        <stp/>
        <stp>ICE</stp>
        <stp>ROA</stp>
        <tr r="H46" s="15"/>
      </tp>
      <tp>
        <v>15.364286999999999</v>
        <stp/>
        <stp>ICE</stp>
        <stp>ROE</stp>
        <tr r="H47" s="15"/>
      </tp>
      <tp t="s">
        <v/>
        <stp/>
        <stp>*H</stp>
        <stp>ICE</stp>
        <stp>Last</stp>
        <stp/>
        <stp>42885.3333333333</stp>
        <tr r="AW28" s="15"/>
      </tp>
      <tp t="s">
        <v/>
        <stp/>
        <stp>*H</stp>
        <stp>ICE</stp>
        <stp>Last</stp>
        <stp/>
        <stp>42887.3333333333</stp>
        <tr r="AW26" s="15"/>
      </tp>
      <tp t="s">
        <v/>
        <stp/>
        <stp>*H</stp>
        <stp>ICE</stp>
        <stp>Last</stp>
        <stp/>
        <stp>42886.3333333333</stp>
        <tr r="AW27" s="15"/>
      </tp>
      <tp t="s">
        <v/>
        <stp/>
        <stp>*H</stp>
        <stp>IBM</stp>
        <stp>Last</stp>
        <stp/>
        <stp>42899.3333333333</stp>
        <tr r="AY18" s="15"/>
      </tp>
      <tp t="s">
        <v/>
        <stp/>
        <stp>*H</stp>
        <stp>ICE</stp>
        <stp>Last</stp>
        <stp/>
        <stp>42881.3333333333</stp>
        <tr r="AW29" s="15"/>
      </tp>
      <tp t="s">
        <v/>
        <stp/>
        <stp>*H</stp>
        <stp>IBM</stp>
        <stp>Last</stp>
        <stp/>
        <stp>42898.3333333333</stp>
        <tr r="AY19" s="15"/>
      </tp>
      <tp t="s">
        <v/>
        <stp/>
        <stp>*H</stp>
        <stp>ICE</stp>
        <stp>Last</stp>
        <stp/>
        <stp>42880.3333333333</stp>
        <tr r="AW30" s="15"/>
      </tp>
      <tp t="s">
        <v/>
        <stp/>
        <stp>*H</stp>
        <stp>IBM</stp>
        <stp>Last</stp>
        <stp/>
        <stp>42895.3333333333</stp>
        <tr r="AY20" s="15"/>
      </tp>
      <tp t="s">
        <v/>
        <stp/>
        <stp>*H</stp>
        <stp>IBM</stp>
        <stp>Last</stp>
        <stp/>
        <stp>42894.3333333333</stp>
        <tr r="AY21" s="15"/>
      </tp>
      <tp t="s">
        <v/>
        <stp/>
        <stp>*H</stp>
        <stp>IBM</stp>
        <stp>Last</stp>
        <stp/>
        <stp>42891.3333333333</stp>
        <tr r="AY24" s="15"/>
      </tp>
      <tp t="s">
        <v/>
        <stp/>
        <stp>*H</stp>
        <stp>ICE</stp>
        <stp>Last</stp>
        <stp/>
        <stp>42888.3333333333</stp>
        <tr r="AW25" s="15"/>
      </tp>
      <tp t="s">
        <v/>
        <stp/>
        <stp>*H</stp>
        <stp>IBM</stp>
        <stp>Last</stp>
        <stp/>
        <stp>42893.3333333333</stp>
        <tr r="AY22" s="15"/>
      </tp>
      <tp t="s">
        <v/>
        <stp/>
        <stp>*H</stp>
        <stp>IBM</stp>
        <stp>Last</stp>
        <stp/>
        <stp>42892.3333333333</stp>
        <tr r="AY23" s="15"/>
      </tp>
      <tp t="s">
        <v/>
        <stp/>
        <stp>*H</stp>
        <stp>ICE</stp>
        <stp>Last</stp>
        <stp/>
        <stp>42895.3333333333</stp>
        <tr r="AW20" s="15"/>
      </tp>
      <tp t="s">
        <v/>
        <stp/>
        <stp>*H</stp>
        <stp>ICE</stp>
        <stp>Last</stp>
        <stp/>
        <stp>42894.3333333333</stp>
        <tr r="AW21" s="15"/>
      </tp>
      <tp t="s">
        <v/>
        <stp/>
        <stp>*H</stp>
        <stp>ICE</stp>
        <stp>Last</stp>
        <stp/>
        <stp>42891.3333333333</stp>
        <tr r="AW24" s="15"/>
      </tp>
      <tp t="s">
        <v/>
        <stp/>
        <stp>*H</stp>
        <stp>IBM</stp>
        <stp>Last</stp>
        <stp/>
        <stp>42888.3333333333</stp>
        <tr r="AY25" s="15"/>
      </tp>
      <tp t="s">
        <v/>
        <stp/>
        <stp>*H</stp>
        <stp>ICE</stp>
        <stp>Last</stp>
        <stp/>
        <stp>42893.3333333333</stp>
        <tr r="AW22" s="15"/>
      </tp>
      <tp t="s">
        <v/>
        <stp/>
        <stp>*H</stp>
        <stp>ICE</stp>
        <stp>Last</stp>
        <stp/>
        <stp>42892.3333333333</stp>
        <tr r="AW23" s="15"/>
      </tp>
      <tp t="s">
        <v/>
        <stp/>
        <stp>*H</stp>
        <stp>IBM</stp>
        <stp>Last</stp>
        <stp/>
        <stp>42885.3333333333</stp>
        <tr r="AY28" s="15"/>
      </tp>
      <tp t="s">
        <v/>
        <stp/>
        <stp>*H</stp>
        <stp>IBM</stp>
        <stp>Last</stp>
        <stp/>
        <stp>42887.3333333333</stp>
        <tr r="AY26" s="15"/>
      </tp>
      <tp t="s">
        <v/>
        <stp/>
        <stp>*H</stp>
        <stp>IBM</stp>
        <stp>Last</stp>
        <stp/>
        <stp>42886.3333333333</stp>
        <tr r="AY27" s="15"/>
      </tp>
      <tp t="s">
        <v/>
        <stp/>
        <stp>*H</stp>
        <stp>IBM</stp>
        <stp>Last</stp>
        <stp/>
        <stp>42881.3333333333</stp>
        <tr r="AY29" s="15"/>
      </tp>
      <tp t="s">
        <v/>
        <stp/>
        <stp>*H</stp>
        <stp>ICE</stp>
        <stp>Last</stp>
        <stp/>
        <stp>42899.3333333333</stp>
        <tr r="AW18" s="15"/>
      </tp>
      <tp t="s">
        <v/>
        <stp/>
        <stp>*H</stp>
        <stp>IBM</stp>
        <stp>Last</stp>
        <stp/>
        <stp>42880.3333333333</stp>
        <tr r="AY30" s="15"/>
      </tp>
      <tp t="s">
        <v/>
        <stp/>
        <stp>*H</stp>
        <stp>ICE</stp>
        <stp>Last</stp>
        <stp/>
        <stp>42898.3333333333</stp>
        <tr r="AW19" s="15"/>
      </tp>
      <tp t="s">
        <v/>
        <stp/>
        <stp>*H</stp>
        <stp>ICE</stp>
        <stp>Last</stp>
        <stp/>
        <stp>42825.3333333333</stp>
        <tr r="AW68" s="15"/>
      </tp>
      <tp t="s">
        <v/>
        <stp/>
        <stp>*H</stp>
        <stp>ICE</stp>
        <stp>Last</stp>
        <stp/>
        <stp>42824.3333333333</stp>
        <tr r="AW69" s="15"/>
      </tp>
      <tp t="s">
        <v/>
        <stp/>
        <stp>*H</stp>
        <stp>ICE</stp>
        <stp>Last</stp>
        <stp/>
        <stp>42821.3333333333</stp>
        <tr r="AW72" s="15"/>
      </tp>
      <tp t="s">
        <v/>
        <stp/>
        <stp>*H</stp>
        <stp>IBM</stp>
        <stp>Last</stp>
        <stp/>
        <stp>42838.3333333333</stp>
        <tr r="AY59" s="15"/>
      </tp>
      <tp t="s">
        <v/>
        <stp/>
        <stp>*H</stp>
        <stp>ICE</stp>
        <stp>Last</stp>
        <stp/>
        <stp>42823.3333333333</stp>
        <tr r="AW70" s="15"/>
      </tp>
      <tp t="s">
        <v/>
        <stp/>
        <stp>*H</stp>
        <stp>ICE</stp>
        <stp>Last</stp>
        <stp/>
        <stp>42822.3333333333</stp>
        <tr r="AW71" s="15"/>
      </tp>
      <tp t="s">
        <v/>
        <stp/>
        <stp>*H</stp>
        <stp>IBM</stp>
        <stp>Last</stp>
        <stp/>
        <stp>42835.3333333333</stp>
        <tr r="AY62" s="15"/>
      </tp>
      <tp t="s">
        <v/>
        <stp/>
        <stp>*H</stp>
        <stp>IBM</stp>
        <stp>Last</stp>
        <stp/>
        <stp>42837.3333333333</stp>
        <tr r="AY60" s="15"/>
      </tp>
      <tp t="s">
        <v/>
        <stp/>
        <stp>*H</stp>
        <stp>IBM</stp>
        <stp>Last</stp>
        <stp/>
        <stp>42836.3333333333</stp>
        <tr r="AY61" s="15"/>
      </tp>
      <tp t="s">
        <v/>
        <stp/>
        <stp>*H</stp>
        <stp>IBM</stp>
        <stp>Last</stp>
        <stp/>
        <stp>42831.3333333333</stp>
        <tr r="AY64" s="15"/>
      </tp>
      <tp t="s">
        <v/>
        <stp/>
        <stp>*H</stp>
        <stp>ICE</stp>
        <stp>Last</stp>
        <stp/>
        <stp>42829.3333333333</stp>
        <tr r="AW66" s="15"/>
      </tp>
      <tp t="s">
        <v/>
        <stp/>
        <stp>*H</stp>
        <stp>IBM</stp>
        <stp>Last</stp>
        <stp/>
        <stp>42830.3333333333</stp>
        <tr r="AY65" s="15"/>
      </tp>
      <tp t="s">
        <v/>
        <stp/>
        <stp>*H</stp>
        <stp>ICE</stp>
        <stp>Last</stp>
        <stp/>
        <stp>42828.3333333333</stp>
        <tr r="AW67" s="15"/>
      </tp>
      <tp t="s">
        <v/>
        <stp/>
        <stp>*H</stp>
        <stp>IBM</stp>
        <stp>Last</stp>
        <stp/>
        <stp>42832.3333333333</stp>
        <tr r="AY63" s="15"/>
      </tp>
      <tp t="s">
        <v/>
        <stp/>
        <stp>*H</stp>
        <stp>ICE</stp>
        <stp>Last</stp>
        <stp/>
        <stp>42835.3333333333</stp>
        <tr r="AW62" s="15"/>
      </tp>
      <tp t="s">
        <v/>
        <stp/>
        <stp>*H</stp>
        <stp>ICE</stp>
        <stp>Last</stp>
        <stp/>
        <stp>42837.3333333333</stp>
        <tr r="AW60" s="15"/>
      </tp>
      <tp t="s">
        <v/>
        <stp/>
        <stp>*H</stp>
        <stp>ICE</stp>
        <stp>Last</stp>
        <stp/>
        <stp>42836.3333333333</stp>
        <tr r="AW61" s="15"/>
      </tp>
      <tp t="s">
        <v/>
        <stp/>
        <stp>*H</stp>
        <stp>IBM</stp>
        <stp>Last</stp>
        <stp/>
        <stp>42829.3333333333</stp>
        <tr r="AY66" s="15"/>
      </tp>
      <tp t="s">
        <v/>
        <stp/>
        <stp>*H</stp>
        <stp>ICE</stp>
        <stp>Last</stp>
        <stp/>
        <stp>42831.3333333333</stp>
        <tr r="AW64" s="15"/>
      </tp>
      <tp t="s">
        <v/>
        <stp/>
        <stp>*H</stp>
        <stp>IBM</stp>
        <stp>Last</stp>
        <stp/>
        <stp>42828.3333333333</stp>
        <tr r="AY67" s="15"/>
      </tp>
      <tp t="s">
        <v/>
        <stp/>
        <stp>*H</stp>
        <stp>ICE</stp>
        <stp>Last</stp>
        <stp/>
        <stp>42830.3333333333</stp>
        <tr r="AW65" s="15"/>
      </tp>
      <tp t="s">
        <v/>
        <stp/>
        <stp>*H</stp>
        <stp>ICE</stp>
        <stp>Last</stp>
        <stp/>
        <stp>42832.3333333333</stp>
        <tr r="AW63" s="15"/>
      </tp>
      <tp t="s">
        <v/>
        <stp/>
        <stp>*H</stp>
        <stp>IBM</stp>
        <stp>Last</stp>
        <stp/>
        <stp>42825.3333333333</stp>
        <tr r="AY68" s="15"/>
      </tp>
      <tp t="s">
        <v/>
        <stp/>
        <stp>*H</stp>
        <stp>IBM</stp>
        <stp>Last</stp>
        <stp/>
        <stp>42824.3333333333</stp>
        <tr r="AY69" s="15"/>
      </tp>
      <tp t="s">
        <v/>
        <stp/>
        <stp>*H</stp>
        <stp>IBM</stp>
        <stp>Last</stp>
        <stp/>
        <stp>42821.3333333333</stp>
        <tr r="AY72" s="15"/>
      </tp>
      <tp t="s">
        <v/>
        <stp/>
        <stp>*H</stp>
        <stp>ICE</stp>
        <stp>Last</stp>
        <stp/>
        <stp>42838.3333333333</stp>
        <tr r="AW59" s="15"/>
      </tp>
      <tp t="s">
        <v/>
        <stp/>
        <stp>*H</stp>
        <stp>IBM</stp>
        <stp>Last</stp>
        <stp/>
        <stp>42823.3333333333</stp>
        <tr r="AY70" s="15"/>
      </tp>
      <tp t="s">
        <v/>
        <stp/>
        <stp>*H</stp>
        <stp>IBM</stp>
        <stp>Last</stp>
        <stp/>
        <stp>42822.3333333333</stp>
        <tr r="AY71" s="15"/>
      </tp>
      <tp t="s">
        <v/>
        <stp/>
        <stp>*H</stp>
        <stp>ICE</stp>
        <stp>Last</stp>
        <stp/>
        <stp>42807.3333333333</stp>
        <tr r="AW82" s="15"/>
      </tp>
      <tp t="s">
        <v/>
        <stp/>
        <stp>*H</stp>
        <stp>IBM</stp>
        <stp>Last</stp>
        <stp/>
        <stp>42818.3333333333</stp>
        <tr r="AY73" s="15"/>
      </tp>
      <tp t="s">
        <v/>
        <stp/>
        <stp>*H</stp>
        <stp>IBM</stp>
        <stp>Last</stp>
        <stp/>
        <stp>42815.3333333333</stp>
        <tr r="AY76" s="15"/>
      </tp>
      <tp t="s">
        <v/>
        <stp/>
        <stp>*H</stp>
        <stp>IBM</stp>
        <stp>Last</stp>
        <stp/>
        <stp>42814.3333333333</stp>
        <tr r="AY77" s="15"/>
      </tp>
      <tp t="s">
        <v/>
        <stp/>
        <stp>*H</stp>
        <stp>IBM</stp>
        <stp>Last</stp>
        <stp/>
        <stp>42817.3333333333</stp>
        <tr r="AY74" s="15"/>
      </tp>
      <tp t="s">
        <v/>
        <stp/>
        <stp>*H</stp>
        <stp>IBM</stp>
        <stp>Last</stp>
        <stp/>
        <stp>42816.3333333333</stp>
        <tr r="AY75" s="15"/>
      </tp>
      <tp t="s">
        <v/>
        <stp/>
        <stp>*H</stp>
        <stp>IBM</stp>
        <stp>Last</stp>
        <stp/>
        <stp>42811.3333333333</stp>
        <tr r="AY78" s="15"/>
      </tp>
      <tp t="s">
        <v/>
        <stp/>
        <stp>*H</stp>
        <stp>ICE</stp>
        <stp>Last</stp>
        <stp/>
        <stp>42809.3333333333</stp>
        <tr r="AW80" s="15"/>
      </tp>
      <tp t="s">
        <v/>
        <stp/>
        <stp>*H</stp>
        <stp>IBM</stp>
        <stp>Last</stp>
        <stp/>
        <stp>42810.3333333333</stp>
        <tr r="AY79" s="15"/>
      </tp>
      <tp t="s">
        <v/>
        <stp/>
        <stp>*H</stp>
        <stp>ICE</stp>
        <stp>Last</stp>
        <stp/>
        <stp>42808.3333333333</stp>
        <tr r="AW81" s="15"/>
      </tp>
      <tp t="s">
        <v/>
        <stp/>
        <stp>*H</stp>
        <stp>ICE</stp>
        <stp>Last</stp>
        <stp/>
        <stp>42815.3333333333</stp>
        <tr r="AW76" s="15"/>
      </tp>
      <tp t="s">
        <v/>
        <stp/>
        <stp>*H</stp>
        <stp>ICE</stp>
        <stp>Last</stp>
        <stp/>
        <stp>42814.3333333333</stp>
        <tr r="AW77" s="15"/>
      </tp>
      <tp t="s">
        <v/>
        <stp/>
        <stp>*H</stp>
        <stp>ICE</stp>
        <stp>Last</stp>
        <stp/>
        <stp>42817.3333333333</stp>
        <tr r="AW74" s="15"/>
      </tp>
      <tp t="s">
        <v/>
        <stp/>
        <stp>*H</stp>
        <stp>ICE</stp>
        <stp>Last</stp>
        <stp/>
        <stp>42816.3333333333</stp>
        <tr r="AW75" s="15"/>
      </tp>
      <tp t="s">
        <v/>
        <stp/>
        <stp>*H</stp>
        <stp>IBM</stp>
        <stp>Last</stp>
        <stp/>
        <stp>42809.3333333333</stp>
        <tr r="AY80" s="15"/>
      </tp>
      <tp t="s">
        <v/>
        <stp/>
        <stp>*H</stp>
        <stp>ICE</stp>
        <stp>Last</stp>
        <stp/>
        <stp>42811.3333333333</stp>
        <tr r="AW78" s="15"/>
      </tp>
      <tp t="s">
        <v/>
        <stp/>
        <stp>*H</stp>
        <stp>IBM</stp>
        <stp>Last</stp>
        <stp/>
        <stp>42808.3333333333</stp>
        <tr r="AY81" s="15"/>
      </tp>
      <tp t="s">
        <v/>
        <stp/>
        <stp>*H</stp>
        <stp>ICE</stp>
        <stp>Last</stp>
        <stp/>
        <stp>42810.3333333333</stp>
        <tr r="AW79" s="15"/>
      </tp>
      <tp t="s">
        <v/>
        <stp/>
        <stp>*H</stp>
        <stp>IBM</stp>
        <stp>Last</stp>
        <stp/>
        <stp>42807.3333333333</stp>
        <tr r="AY82" s="15"/>
      </tp>
      <tp t="s">
        <v/>
        <stp/>
        <stp>*H</stp>
        <stp>ICE</stp>
        <stp>Last</stp>
        <stp/>
        <stp>42818.3333333333</stp>
        <tr r="AW73" s="15"/>
      </tp>
      <tp t="s">
        <v/>
        <stp/>
        <stp>*H</stp>
        <stp>ICE</stp>
        <stp>Last</stp>
        <stp/>
        <stp>42865.3333333333</stp>
        <tr r="AW41" s="15"/>
      </tp>
      <tp t="s">
        <v/>
        <stp/>
        <stp>*H</stp>
        <stp>ICE</stp>
        <stp>Last</stp>
        <stp/>
        <stp>42864.3333333333</stp>
        <tr r="AW42" s="15"/>
      </tp>
      <tp t="s">
        <v/>
        <stp/>
        <stp>*H</stp>
        <stp>ICE</stp>
        <stp>Last</stp>
        <stp/>
        <stp>42867.3333333333</stp>
        <tr r="AW39" s="15"/>
      </tp>
      <tp t="s">
        <v/>
        <stp/>
        <stp>*H</stp>
        <stp>ICE</stp>
        <stp>Last</stp>
        <stp/>
        <stp>42866.3333333333</stp>
        <tr r="AW40" s="15"/>
      </tp>
      <tp t="s">
        <v/>
        <stp/>
        <stp>*H</stp>
        <stp>IBM</stp>
        <stp>Last</stp>
        <stp/>
        <stp>42879.3333333333</stp>
        <tr r="AY31" s="15"/>
      </tp>
      <tp t="s">
        <v/>
        <stp/>
        <stp>*H</stp>
        <stp>IBM</stp>
        <stp>Last</stp>
        <stp/>
        <stp>42878.3333333333</stp>
        <tr r="AY32" s="15"/>
      </tp>
      <tp t="s">
        <v/>
        <stp/>
        <stp>*H</stp>
        <stp>ICE</stp>
        <stp>Last</stp>
        <stp/>
        <stp>42860.3333333333</stp>
        <tr r="AW44" s="15"/>
      </tp>
      <tp t="s">
        <v/>
        <stp/>
        <stp>*H</stp>
        <stp>ICE</stp>
        <stp>Last</stp>
        <stp/>
        <stp>42863.3333333333</stp>
        <tr r="AW43" s="15"/>
      </tp>
      <tp t="s">
        <v/>
        <stp/>
        <stp>*H</stp>
        <stp>IBM</stp>
        <stp>Last</stp>
        <stp/>
        <stp>42874.3333333333</stp>
        <tr r="AY34" s="15"/>
      </tp>
      <tp t="s">
        <v/>
        <stp/>
        <stp>*H</stp>
        <stp>IBM</stp>
        <stp>Last</stp>
        <stp/>
        <stp>42877.3333333333</stp>
        <tr r="AY33" s="15"/>
      </tp>
      <tp t="s">
        <v/>
        <stp/>
        <stp>*H</stp>
        <stp>IBM</stp>
        <stp>Last</stp>
        <stp/>
        <stp>42871.3333333333</stp>
        <tr r="AY37" s="15"/>
      </tp>
      <tp t="s">
        <v/>
        <stp/>
        <stp>*H</stp>
        <stp>IBM</stp>
        <stp>Last</stp>
        <stp/>
        <stp>42870.3333333333</stp>
        <tr r="AY38" s="15"/>
      </tp>
      <tp t="s">
        <v/>
        <stp/>
        <stp>*H</stp>
        <stp>IBM</stp>
        <stp>Last</stp>
        <stp/>
        <stp>42873.3333333333</stp>
        <tr r="AY35" s="15"/>
      </tp>
      <tp t="s">
        <v/>
        <stp/>
        <stp>*H</stp>
        <stp>IBM</stp>
        <stp>Last</stp>
        <stp/>
        <stp>42872.3333333333</stp>
        <tr r="AY36" s="15"/>
      </tp>
      <tp t="s">
        <v/>
        <stp/>
        <stp>*H</stp>
        <stp>ICE</stp>
        <stp>Last</stp>
        <stp/>
        <stp>42874.3333333333</stp>
        <tr r="AW34" s="15"/>
      </tp>
      <tp t="s">
        <v/>
        <stp/>
        <stp>*H</stp>
        <stp>ICE</stp>
        <stp>Last</stp>
        <stp/>
        <stp>42877.3333333333</stp>
        <tr r="AW33" s="15"/>
      </tp>
      <tp t="s">
        <v/>
        <stp/>
        <stp>*H</stp>
        <stp>ICE</stp>
        <stp>Last</stp>
        <stp/>
        <stp>42871.3333333333</stp>
        <tr r="AW37" s="15"/>
      </tp>
      <tp t="s">
        <v/>
        <stp/>
        <stp>*H</stp>
        <stp>ICE</stp>
        <stp>Last</stp>
        <stp/>
        <stp>42870.3333333333</stp>
        <tr r="AW38" s="15"/>
      </tp>
      <tp t="s">
        <v/>
        <stp/>
        <stp>*H</stp>
        <stp>ICE</stp>
        <stp>Last</stp>
        <stp/>
        <stp>42873.3333333333</stp>
        <tr r="AW35" s="15"/>
      </tp>
      <tp t="s">
        <v/>
        <stp/>
        <stp>*H</stp>
        <stp>ICE</stp>
        <stp>Last</stp>
        <stp/>
        <stp>42872.3333333333</stp>
        <tr r="AW36" s="15"/>
      </tp>
      <tp t="s">
        <v/>
        <stp/>
        <stp>*H</stp>
        <stp>IBM</stp>
        <stp>Last</stp>
        <stp/>
        <stp>42865.3333333333</stp>
        <tr r="AY41" s="15"/>
      </tp>
      <tp t="s">
        <v/>
        <stp/>
        <stp>*H</stp>
        <stp>IBM</stp>
        <stp>Last</stp>
        <stp/>
        <stp>42864.3333333333</stp>
        <tr r="AY42" s="15"/>
      </tp>
      <tp t="s">
        <v/>
        <stp/>
        <stp>*H</stp>
        <stp>IBM</stp>
        <stp>Last</stp>
        <stp/>
        <stp>42867.3333333333</stp>
        <tr r="AY39" s="15"/>
      </tp>
      <tp t="s">
        <v/>
        <stp/>
        <stp>*H</stp>
        <stp>IBM</stp>
        <stp>Last</stp>
        <stp/>
        <stp>42866.3333333333</stp>
        <tr r="AY40" s="15"/>
      </tp>
      <tp t="s">
        <v/>
        <stp/>
        <stp>*H</stp>
        <stp>ICE</stp>
        <stp>Last</stp>
        <stp/>
        <stp>42879.3333333333</stp>
        <tr r="AW31" s="15"/>
      </tp>
      <tp t="s">
        <v/>
        <stp/>
        <stp>*H</stp>
        <stp>IBM</stp>
        <stp>Last</stp>
        <stp/>
        <stp>42860.3333333333</stp>
        <tr r="AY44" s="15"/>
      </tp>
      <tp t="s">
        <v/>
        <stp/>
        <stp>*H</stp>
        <stp>ICE</stp>
        <stp>Last</stp>
        <stp/>
        <stp>42878.3333333333</stp>
        <tr r="AW32" s="15"/>
      </tp>
      <tp t="s">
        <v/>
        <stp/>
        <stp>*H</stp>
        <stp>IBM</stp>
        <stp>Last</stp>
        <stp/>
        <stp>42863.3333333333</stp>
        <tr r="AY43" s="15"/>
      </tp>
      <tp t="s">
        <v/>
        <stp/>
        <stp>*H</stp>
        <stp>ICE</stp>
        <stp>Last</stp>
        <stp/>
        <stp>42845.3333333333</stp>
        <tr r="AW55" s="15"/>
      </tp>
      <tp t="s">
        <v/>
        <stp/>
        <stp>*H</stp>
        <stp>ICE</stp>
        <stp>Last</stp>
        <stp/>
        <stp>42844.3333333333</stp>
        <tr r="AW56" s="15"/>
      </tp>
      <tp t="s">
        <v/>
        <stp/>
        <stp>*H</stp>
        <stp>ICE</stp>
        <stp>Last</stp>
        <stp/>
        <stp>42846.3333333333</stp>
        <tr r="AW54" s="15"/>
      </tp>
      <tp t="s">
        <v/>
        <stp/>
        <stp>*H</stp>
        <stp>IBM</stp>
        <stp>Last</stp>
        <stp/>
        <stp>42859.3333333333</stp>
        <tr r="AY45" s="15"/>
      </tp>
      <tp t="s">
        <v/>
        <stp/>
        <stp>*H</stp>
        <stp>IBM</stp>
        <stp>Last</stp>
        <stp/>
        <stp>42858.3333333333</stp>
        <tr r="AY46" s="15"/>
      </tp>
      <tp t="s">
        <v/>
        <stp/>
        <stp>*H</stp>
        <stp>ICE</stp>
        <stp>Last</stp>
        <stp/>
        <stp>42843.3333333333</stp>
        <tr r="AW57" s="15"/>
      </tp>
      <tp t="s">
        <v/>
        <stp/>
        <stp>*H</stp>
        <stp>ICE</stp>
        <stp>Last</stp>
        <stp/>
        <stp>42842.3333333333</stp>
        <tr r="AW58" s="15"/>
      </tp>
      <tp t="s">
        <v/>
        <stp/>
        <stp>*H</stp>
        <stp>IBM</stp>
        <stp>Last</stp>
        <stp/>
        <stp>42857.3333333333</stp>
        <tr r="AY47" s="15"/>
      </tp>
      <tp t="s">
        <v/>
        <stp/>
        <stp>*H</stp>
        <stp>IBM</stp>
        <stp>Last</stp>
        <stp/>
        <stp>42856.3333333333</stp>
        <tr r="AY48" s="15"/>
      </tp>
      <tp t="s">
        <v/>
        <stp/>
        <stp>*H</stp>
        <stp>IBM</stp>
        <stp>Last</stp>
        <stp/>
        <stp>42851.3333333333</stp>
        <tr r="AY51" s="15"/>
      </tp>
      <tp t="s">
        <v/>
        <stp/>
        <stp>*H</stp>
        <stp>ICE</stp>
        <stp>Last</stp>
        <stp/>
        <stp>42849.3333333333</stp>
        <tr r="AW53" s="15"/>
      </tp>
      <tp t="s">
        <v/>
        <stp/>
        <stp>*H</stp>
        <stp>IBM</stp>
        <stp>Last</stp>
        <stp/>
        <stp>42850.3333333333</stp>
        <tr r="AY52" s="15"/>
      </tp>
      <tp t="s">
        <v/>
        <stp/>
        <stp>*H</stp>
        <stp>IBM</stp>
        <stp>Last</stp>
        <stp/>
        <stp>42853.3333333333</stp>
        <tr r="AY49" s="15"/>
      </tp>
      <tp t="s">
        <v/>
        <stp/>
        <stp>*H</stp>
        <stp>IBM</stp>
        <stp>Last</stp>
        <stp/>
        <stp>42852.3333333333</stp>
        <tr r="AY50" s="15"/>
      </tp>
      <tp t="s">
        <v/>
        <stp/>
        <stp>*H</stp>
        <stp>ICE</stp>
        <stp>Last</stp>
        <stp/>
        <stp>42857.3333333333</stp>
        <tr r="AW47" s="15"/>
      </tp>
      <tp t="s">
        <v/>
        <stp/>
        <stp>*H</stp>
        <stp>ICE</stp>
        <stp>Last</stp>
        <stp/>
        <stp>42856.3333333333</stp>
        <tr r="AW48" s="15"/>
      </tp>
      <tp t="s">
        <v/>
        <stp/>
        <stp>*H</stp>
        <stp>IBM</stp>
        <stp>Last</stp>
        <stp/>
        <stp>42849.3333333333</stp>
        <tr r="AY53" s="15"/>
      </tp>
      <tp t="s">
        <v/>
        <stp/>
        <stp>*H</stp>
        <stp>ICE</stp>
        <stp>Last</stp>
        <stp/>
        <stp>42851.3333333333</stp>
        <tr r="AW51" s="15"/>
      </tp>
      <tp t="s">
        <v/>
        <stp/>
        <stp>*H</stp>
        <stp>ICE</stp>
        <stp>Last</stp>
        <stp/>
        <stp>42850.3333333333</stp>
        <tr r="AW52" s="15"/>
      </tp>
      <tp t="s">
        <v/>
        <stp/>
        <stp>*H</stp>
        <stp>ICE</stp>
        <stp>Last</stp>
        <stp/>
        <stp>42853.3333333333</stp>
        <tr r="AW49" s="15"/>
      </tp>
      <tp t="s">
        <v/>
        <stp/>
        <stp>*H</stp>
        <stp>ICE</stp>
        <stp>Last</stp>
        <stp/>
        <stp>42852.3333333333</stp>
        <tr r="AW50" s="15"/>
      </tp>
      <tp t="s">
        <v/>
        <stp/>
        <stp>*H</stp>
        <stp>IBM</stp>
        <stp>Last</stp>
        <stp/>
        <stp>42845.3333333333</stp>
        <tr r="AY55" s="15"/>
      </tp>
      <tp t="s">
        <v/>
        <stp/>
        <stp>*H</stp>
        <stp>IBM</stp>
        <stp>Last</stp>
        <stp/>
        <stp>42844.3333333333</stp>
        <tr r="AY56" s="15"/>
      </tp>
      <tp t="s">
        <v/>
        <stp/>
        <stp>*H</stp>
        <stp>IBM</stp>
        <stp>Last</stp>
        <stp/>
        <stp>42846.3333333333</stp>
        <tr r="AY54" s="15"/>
      </tp>
      <tp t="s">
        <v/>
        <stp/>
        <stp>*H</stp>
        <stp>ICE</stp>
        <stp>Last</stp>
        <stp/>
        <stp>42859.3333333333</stp>
        <tr r="AW45" s="15"/>
      </tp>
      <tp t="s">
        <v/>
        <stp/>
        <stp>*H</stp>
        <stp>ICE</stp>
        <stp>Last</stp>
        <stp/>
        <stp>42858.3333333333</stp>
        <tr r="AW46" s="15"/>
      </tp>
      <tp t="s">
        <v/>
        <stp/>
        <stp>*H</stp>
        <stp>IBM</stp>
        <stp>Last</stp>
        <stp/>
        <stp>42843.3333333333</stp>
        <tr r="AY57" s="15"/>
      </tp>
      <tp t="s">
        <v/>
        <stp/>
        <stp>*H</stp>
        <stp>IBM</stp>
        <stp>Last</stp>
        <stp/>
        <stp>42842.3333333333</stp>
        <tr r="AY58" s="15"/>
      </tp>
      <tp t="s">
        <v/>
        <stp/>
        <stp>*H</stp>
        <stp>IBM</stp>
        <stp>Last</stp>
        <stp/>
        <stp>42802.2916666667</stp>
        <tr r="AY85" s="15"/>
      </tp>
      <tp t="s">
        <v/>
        <stp/>
        <stp>*H</stp>
        <stp>IBM</stp>
        <stp>Last</stp>
        <stp/>
        <stp>42803.2916666667</stp>
        <tr r="AY84" s="15"/>
      </tp>
      <tp t="s">
        <v/>
        <stp/>
        <stp>*H</stp>
        <stp>IBM</stp>
        <stp>Last</stp>
        <stp/>
        <stp>42800.2916666667</stp>
        <tr r="AY87" s="15"/>
      </tp>
      <tp t="s">
        <v/>
        <stp/>
        <stp>*H</stp>
        <stp>IBM</stp>
        <stp>Last</stp>
        <stp/>
        <stp>42801.2916666667</stp>
        <tr r="AY86" s="15"/>
      </tp>
      <tp t="s">
        <v/>
        <stp/>
        <stp>*H</stp>
        <stp>IBM</stp>
        <stp>Last</stp>
        <stp/>
        <stp>42804.2916666667</stp>
        <tr r="AY83" s="15"/>
      </tp>
      <tp t="s">
        <v/>
        <stp/>
        <stp>*H</stp>
        <stp>ICE</stp>
        <stp>Last</stp>
        <stp/>
        <stp>42802.2916666667</stp>
        <tr r="AW85" s="15"/>
      </tp>
      <tp t="s">
        <v/>
        <stp/>
        <stp>*H</stp>
        <stp>ICE</stp>
        <stp>Last</stp>
        <stp/>
        <stp>42803.2916666667</stp>
        <tr r="AW84" s="15"/>
      </tp>
      <tp t="s">
        <v/>
        <stp/>
        <stp>*H</stp>
        <stp>ICE</stp>
        <stp>Last</stp>
        <stp/>
        <stp>42800.2916666667</stp>
        <tr r="AW87" s="15"/>
      </tp>
      <tp t="s">
        <v/>
        <stp/>
        <stp>*H</stp>
        <stp>ICE</stp>
        <stp>Last</stp>
        <stp/>
        <stp>42801.2916666667</stp>
        <tr r="AW86" s="15"/>
      </tp>
      <tp t="s">
        <v/>
        <stp/>
        <stp>*H</stp>
        <stp>ICE</stp>
        <stp>Last</stp>
        <stp/>
        <stp>42804.2916666667</stp>
        <tr r="AW83" s="15"/>
      </tp>
      <tp t="s">
        <v/>
        <stp/>
        <stp>*H</stp>
        <stp>ICE</stp>
        <stp>Last</stp>
        <stp/>
        <stp>42905.3333333333</stp>
        <tr r="AW14" s="15"/>
      </tp>
      <tp t="s">
        <v/>
        <stp/>
        <stp>*H</stp>
        <stp>ICE</stp>
        <stp>Last</stp>
        <stp/>
        <stp>42907.3333333333</stp>
        <tr r="AW12" s="15"/>
      </tp>
      <tp t="s">
        <v/>
        <stp/>
        <stp>*H</stp>
        <stp>ICE</stp>
        <stp>Last</stp>
        <stp/>
        <stp>42906.3333333333</stp>
        <tr r="AW13" s="15"/>
      </tp>
      <tp t="s">
        <v/>
        <stp/>
        <stp>*H</stp>
        <stp>ICE</stp>
        <stp>Last</stp>
        <stp/>
        <stp>42901.3333333333</stp>
        <tr r="AW16" s="15"/>
      </tp>
      <tp t="s">
        <v/>
        <stp/>
        <stp>*H</stp>
        <stp>ICE</stp>
        <stp>Last</stp>
        <stp/>
        <stp>42900.3333333333</stp>
        <tr r="AW17" s="15"/>
      </tp>
      <tp t="s">
        <v/>
        <stp/>
        <stp>*H</stp>
        <stp>ICE</stp>
        <stp>Last</stp>
        <stp/>
        <stp>42902.3333333333</stp>
        <tr r="AW15" s="15"/>
      </tp>
      <tp t="s">
        <v/>
        <stp/>
        <stp>*H</stp>
        <stp>IBM</stp>
        <stp>Last</stp>
        <stp/>
        <stp>42914.3333333333</stp>
        <tr r="AY7" s="15"/>
      </tp>
      <tp t="s">
        <v/>
        <stp/>
        <stp>*H</stp>
        <stp>ICE</stp>
        <stp>Last</stp>
        <stp/>
        <stp>42909.3333333333</stp>
        <tr r="AW10" s="15"/>
      </tp>
      <tp t="s">
        <v/>
        <stp/>
        <stp>*H</stp>
        <stp>ICE</stp>
        <stp>Last</stp>
        <stp/>
        <stp>42908.3333333333</stp>
        <tr r="AW11" s="15"/>
      </tp>
      <tp t="s">
        <v/>
        <stp/>
        <stp>*H</stp>
        <stp>IBM</stp>
        <stp>Last</stp>
        <stp/>
        <stp>42913.3333333333</stp>
        <tr r="AY8" s="15"/>
      </tp>
      <tp t="s">
        <v/>
        <stp/>
        <stp>*H</stp>
        <stp>IBM</stp>
        <stp>Last</stp>
        <stp/>
        <stp>42912.3333333333</stp>
        <tr r="AY9" s="15"/>
      </tp>
      <tp t="s">
        <v/>
        <stp/>
        <stp>*H</stp>
        <stp>ICE</stp>
        <stp>Last</stp>
        <stp/>
        <stp>42914.3333333333</stp>
        <tr r="AW7" s="15"/>
      </tp>
      <tp t="s">
        <v/>
        <stp/>
        <stp>*H</stp>
        <stp>IBM</stp>
        <stp>Last</stp>
        <stp/>
        <stp>42909.3333333333</stp>
        <tr r="AY10" s="15"/>
      </tp>
      <tp t="s">
        <v/>
        <stp/>
        <stp>*H</stp>
        <stp>IBM</stp>
        <stp>Last</stp>
        <stp/>
        <stp>42908.3333333333</stp>
        <tr r="AY11" s="15"/>
      </tp>
      <tp t="s">
        <v/>
        <stp/>
        <stp>*H</stp>
        <stp>ICE</stp>
        <stp>Last</stp>
        <stp/>
        <stp>42913.3333333333</stp>
        <tr r="AW8" s="15"/>
      </tp>
      <tp t="s">
        <v/>
        <stp/>
        <stp>*H</stp>
        <stp>ICE</stp>
        <stp>Last</stp>
        <stp/>
        <stp>42912.3333333333</stp>
        <tr r="AW9" s="15"/>
      </tp>
      <tp t="s">
        <v/>
        <stp/>
        <stp>*H</stp>
        <stp>IBM</stp>
        <stp>Last</stp>
        <stp/>
        <stp>42905.3333333333</stp>
        <tr r="AY14" s="15"/>
      </tp>
      <tp t="s">
        <v/>
        <stp/>
        <stp>*H</stp>
        <stp>IBM</stp>
        <stp>Last</stp>
        <stp/>
        <stp>42907.3333333333</stp>
        <tr r="AY12" s="15"/>
      </tp>
      <tp t="s">
        <v/>
        <stp/>
        <stp>*H</stp>
        <stp>IBM</stp>
        <stp>Last</stp>
        <stp/>
        <stp>42906.3333333333</stp>
        <tr r="AY13" s="15"/>
      </tp>
      <tp t="s">
        <v/>
        <stp/>
        <stp>*H</stp>
        <stp>IBM</stp>
        <stp>Last</stp>
        <stp/>
        <stp>42901.3333333333</stp>
        <tr r="AY16" s="15"/>
      </tp>
      <tp t="s">
        <v/>
        <stp/>
        <stp>*H</stp>
        <stp>IBM</stp>
        <stp>Last</stp>
        <stp/>
        <stp>42900.3333333333</stp>
        <tr r="AY17" s="15"/>
      </tp>
      <tp t="s">
        <v/>
        <stp/>
        <stp>*H</stp>
        <stp>IBM</stp>
        <stp>Last</stp>
        <stp/>
        <stp>42902.3333333333</stp>
        <tr r="AY15" s="15"/>
      </tp>
      <tp t="s">
        <v/>
        <stp/>
        <stp>*H</stp>
        <stp>ICE</stp>
        <stp>Last</stp>
        <stp/>
        <stp>42585.3333333333</stp>
        <tr r="AW234" s="15"/>
      </tp>
      <tp t="s">
        <v/>
        <stp/>
        <stp>*H</stp>
        <stp>ICE</stp>
        <stp>Last</stp>
        <stp/>
        <stp>42584.3333333333</stp>
        <tr r="AW235" s="15"/>
      </tp>
      <tp t="s">
        <v/>
        <stp/>
        <stp>*H</stp>
        <stp>ICE</stp>
        <stp>Last</stp>
        <stp/>
        <stp>42587.3333333333</stp>
        <tr r="AW232" s="15"/>
      </tp>
      <tp t="s">
        <v/>
        <stp/>
        <stp>*H</stp>
        <stp>ICE</stp>
        <stp>Last</stp>
        <stp/>
        <stp>42586.3333333333</stp>
        <tr r="AW233" s="15"/>
      </tp>
      <tp t="s">
        <v/>
        <stp/>
        <stp>*H</stp>
        <stp>IBM</stp>
        <stp>Last</stp>
        <stp/>
        <stp>42599.3333333333</stp>
        <tr r="AY224" s="15"/>
      </tp>
      <tp t="s">
        <v/>
        <stp/>
        <stp>*H</stp>
        <stp>IBM</stp>
        <stp>Last</stp>
        <stp/>
        <stp>42598.3333333333</stp>
        <tr r="AY225" s="15"/>
      </tp>
      <tp t="s">
        <v/>
        <stp/>
        <stp>*H</stp>
        <stp>ICE</stp>
        <stp>Last</stp>
        <stp/>
        <stp>42580.3333333333</stp>
        <tr r="AW237" s="15"/>
      </tp>
      <tp t="s">
        <v/>
        <stp/>
        <stp>*H</stp>
        <stp>ICE</stp>
        <stp>Last</stp>
        <stp/>
        <stp>42583.3333333333</stp>
        <tr r="AW236" s="15"/>
      </tp>
      <tp t="s">
        <v/>
        <stp/>
        <stp>*H</stp>
        <stp>IBM</stp>
        <stp>Last</stp>
        <stp/>
        <stp>42594.3333333333</stp>
        <tr r="AY227" s="15"/>
      </tp>
      <tp t="s">
        <v/>
        <stp/>
        <stp>*H</stp>
        <stp>IBM</stp>
        <stp>Last</stp>
        <stp/>
        <stp>42597.3333333333</stp>
        <tr r="AY226" s="15"/>
      </tp>
      <tp t="s">
        <v/>
        <stp/>
        <stp>*H</stp>
        <stp>IBM</stp>
        <stp>Last</stp>
        <stp/>
        <stp>42591.3333333333</stp>
        <tr r="AY230" s="15"/>
      </tp>
      <tp t="s">
        <v/>
        <stp/>
        <stp>*H</stp>
        <stp>IBM</stp>
        <stp>Last</stp>
        <stp/>
        <stp>42590.3333333333</stp>
        <tr r="AY231" s="15"/>
      </tp>
      <tp t="s">
        <v/>
        <stp/>
        <stp>*H</stp>
        <stp>IBM</stp>
        <stp>Last</stp>
        <stp/>
        <stp>42593.3333333333</stp>
        <tr r="AY228" s="15"/>
      </tp>
      <tp t="s">
        <v/>
        <stp/>
        <stp>*H</stp>
        <stp>IBM</stp>
        <stp>Last</stp>
        <stp/>
        <stp>42592.3333333333</stp>
        <tr r="AY229" s="15"/>
      </tp>
      <tp t="s">
        <v/>
        <stp/>
        <stp>*H</stp>
        <stp>ICE</stp>
        <stp>Last</stp>
        <stp/>
        <stp>42594.3333333333</stp>
        <tr r="AW227" s="15"/>
      </tp>
      <tp t="s">
        <v/>
        <stp/>
        <stp>*H</stp>
        <stp>ICE</stp>
        <stp>Last</stp>
        <stp/>
        <stp>42597.3333333333</stp>
        <tr r="AW226" s="15"/>
      </tp>
      <tp t="s">
        <v/>
        <stp/>
        <stp>*H</stp>
        <stp>ICE</stp>
        <stp>Last</stp>
        <stp/>
        <stp>42591.3333333333</stp>
        <tr r="AW230" s="15"/>
      </tp>
      <tp t="s">
        <v/>
        <stp/>
        <stp>*H</stp>
        <stp>ICE</stp>
        <stp>Last</stp>
        <stp/>
        <stp>42590.3333333333</stp>
        <tr r="AW231" s="15"/>
      </tp>
      <tp t="s">
        <v/>
        <stp/>
        <stp>*H</stp>
        <stp>ICE</stp>
        <stp>Last</stp>
        <stp/>
        <stp>42593.3333333333</stp>
        <tr r="AW228" s="15"/>
      </tp>
      <tp t="s">
        <v/>
        <stp/>
        <stp>*H</stp>
        <stp>ICE</stp>
        <stp>Last</stp>
        <stp/>
        <stp>42592.3333333333</stp>
        <tr r="AW229" s="15"/>
      </tp>
      <tp t="s">
        <v/>
        <stp/>
        <stp>*H</stp>
        <stp>IBM</stp>
        <stp>Last</stp>
        <stp/>
        <stp>42585.3333333333</stp>
        <tr r="AY234" s="15"/>
      </tp>
      <tp t="s">
        <v/>
        <stp/>
        <stp>*H</stp>
        <stp>IBM</stp>
        <stp>Last</stp>
        <stp/>
        <stp>42584.3333333333</stp>
        <tr r="AY235" s="15"/>
      </tp>
      <tp t="s">
        <v/>
        <stp/>
        <stp>*H</stp>
        <stp>IBM</stp>
        <stp>Last</stp>
        <stp/>
        <stp>42587.3333333333</stp>
        <tr r="AY232" s="15"/>
      </tp>
      <tp t="s">
        <v/>
        <stp/>
        <stp>*H</stp>
        <stp>IBM</stp>
        <stp>Last</stp>
        <stp/>
        <stp>42586.3333333333</stp>
        <tr r="AY233" s="15"/>
      </tp>
      <tp t="s">
        <v/>
        <stp/>
        <stp>*H</stp>
        <stp>ICE</stp>
        <stp>Last</stp>
        <stp/>
        <stp>42599.3333333333</stp>
        <tr r="AW224" s="15"/>
      </tp>
      <tp t="s">
        <v/>
        <stp/>
        <stp>*H</stp>
        <stp>IBM</stp>
        <stp>Last</stp>
        <stp/>
        <stp>42580.3333333333</stp>
        <tr r="AY237" s="15"/>
      </tp>
      <tp t="s">
        <v/>
        <stp/>
        <stp>*H</stp>
        <stp>ICE</stp>
        <stp>Last</stp>
        <stp/>
        <stp>42598.3333333333</stp>
        <tr r="AW225" s="15"/>
      </tp>
      <tp t="s">
        <v/>
        <stp/>
        <stp>*H</stp>
        <stp>IBM</stp>
        <stp>Last</stp>
        <stp/>
        <stp>42583.3333333333</stp>
        <tr r="AY236" s="15"/>
      </tp>
      <tp t="s">
        <v/>
        <stp/>
        <stp>*H</stp>
        <stp>ICE</stp>
        <stp>Last</stp>
        <stp/>
        <stp>42565.3333333333</stp>
        <tr r="AW248" s="15"/>
      </tp>
      <tp t="s">
        <v/>
        <stp/>
        <stp>*H</stp>
        <stp>ICE</stp>
        <stp>Last</stp>
        <stp/>
        <stp>42564.3333333333</stp>
        <tr r="AW249" s="15"/>
      </tp>
      <tp t="s">
        <v/>
        <stp/>
        <stp>*H</stp>
        <stp>ICE</stp>
        <stp>Last</stp>
        <stp/>
        <stp>42566.3333333333</stp>
        <tr r="AW247" s="15"/>
      </tp>
      <tp t="s">
        <v/>
        <stp/>
        <stp>*H</stp>
        <stp>IBM</stp>
        <stp>Last</stp>
        <stp/>
        <stp>42579.3333333333</stp>
        <tr r="AY238" s="15"/>
      </tp>
      <tp t="s">
        <v/>
        <stp/>
        <stp>*H</stp>
        <stp>IBM</stp>
        <stp>Last</stp>
        <stp/>
        <stp>42578.3333333333</stp>
        <tr r="AY239" s="15"/>
      </tp>
      <tp t="s">
        <v/>
        <stp/>
        <stp>*H</stp>
        <stp>ICE</stp>
        <stp>Last</stp>
        <stp/>
        <stp>42563.3333333333</stp>
        <tr r="AW250" s="15"/>
      </tp>
      <tp t="s">
        <v/>
        <stp/>
        <stp>*H</stp>
        <stp>ICE</stp>
        <stp>Last</stp>
        <stp/>
        <stp>42562.3333333333</stp>
        <tr r="AW251" s="15"/>
      </tp>
      <tp t="s">
        <v/>
        <stp/>
        <stp>*H</stp>
        <stp>IBM</stp>
        <stp>Last</stp>
        <stp/>
        <stp>42577.3333333333</stp>
        <tr r="AY240" s="15"/>
      </tp>
      <tp t="s">
        <v/>
        <stp/>
        <stp>*H</stp>
        <stp>IBM</stp>
        <stp>Last</stp>
        <stp/>
        <stp>42576.3333333333</stp>
        <tr r="AY241" s="15"/>
      </tp>
      <tp t="s">
        <v/>
        <stp/>
        <stp>*H</stp>
        <stp>IBM</stp>
        <stp>Last</stp>
        <stp/>
        <stp>42571.3333333333</stp>
        <tr r="AY244" s="15"/>
      </tp>
      <tp t="s">
        <v/>
        <stp/>
        <stp>*H</stp>
        <stp>ICE</stp>
        <stp>Last</stp>
        <stp/>
        <stp>42569.3333333333</stp>
        <tr r="AW246" s="15"/>
      </tp>
      <tp t="s">
        <v/>
        <stp/>
        <stp>*H</stp>
        <stp>IBM</stp>
        <stp>Last</stp>
        <stp/>
        <stp>42570.3333333333</stp>
        <tr r="AY245" s="15"/>
      </tp>
      <tp t="s">
        <v/>
        <stp/>
        <stp>*H</stp>
        <stp>IBM</stp>
        <stp>Last</stp>
        <stp/>
        <stp>42573.3333333333</stp>
        <tr r="AY242" s="15"/>
      </tp>
      <tp t="s">
        <v/>
        <stp/>
        <stp>*H</stp>
        <stp>IBM</stp>
        <stp>Last</stp>
        <stp/>
        <stp>42572.3333333333</stp>
        <tr r="AY243" s="15"/>
      </tp>
      <tp t="s">
        <v/>
        <stp/>
        <stp>*H</stp>
        <stp>ICE</stp>
        <stp>Last</stp>
        <stp/>
        <stp>42577.3333333333</stp>
        <tr r="AW240" s="15"/>
      </tp>
      <tp t="s">
        <v/>
        <stp/>
        <stp>*H</stp>
        <stp>ICE</stp>
        <stp>Last</stp>
        <stp/>
        <stp>42576.3333333333</stp>
        <tr r="AW241" s="15"/>
      </tp>
      <tp t="s">
        <v/>
        <stp/>
        <stp>*H</stp>
        <stp>IBM</stp>
        <stp>Last</stp>
        <stp/>
        <stp>42569.3333333333</stp>
        <tr r="AY246" s="15"/>
      </tp>
      <tp t="s">
        <v/>
        <stp/>
        <stp>*H</stp>
        <stp>ICE</stp>
        <stp>Last</stp>
        <stp/>
        <stp>42571.3333333333</stp>
        <tr r="AW244" s="15"/>
      </tp>
      <tp t="s">
        <v/>
        <stp/>
        <stp>*H</stp>
        <stp>ICE</stp>
        <stp>Last</stp>
        <stp/>
        <stp>42570.3333333333</stp>
        <tr r="AW245" s="15"/>
      </tp>
      <tp t="s">
        <v/>
        <stp/>
        <stp>*H</stp>
        <stp>ICE</stp>
        <stp>Last</stp>
        <stp/>
        <stp>42573.3333333333</stp>
        <tr r="AW242" s="15"/>
      </tp>
      <tp t="s">
        <v/>
        <stp/>
        <stp>*H</stp>
        <stp>ICE</stp>
        <stp>Last</stp>
        <stp/>
        <stp>42572.3333333333</stp>
        <tr r="AW243" s="15"/>
      </tp>
      <tp t="s">
        <v/>
        <stp/>
        <stp>*H</stp>
        <stp>IBM</stp>
        <stp>Last</stp>
        <stp/>
        <stp>42565.3333333333</stp>
        <tr r="AY248" s="15"/>
      </tp>
      <tp t="s">
        <v/>
        <stp/>
        <stp>*H</stp>
        <stp>IBM</stp>
        <stp>Last</stp>
        <stp/>
        <stp>42564.3333333333</stp>
        <tr r="AY249" s="15"/>
      </tp>
      <tp t="s">
        <v/>
        <stp/>
        <stp>*H</stp>
        <stp>IBM</stp>
        <stp>Last</stp>
        <stp/>
        <stp>42566.3333333333</stp>
        <tr r="AY247" s="15"/>
      </tp>
      <tp t="s">
        <v/>
        <stp/>
        <stp>*H</stp>
        <stp>ICE</stp>
        <stp>Last</stp>
        <stp/>
        <stp>42579.3333333333</stp>
        <tr r="AW238" s="15"/>
      </tp>
      <tp t="s">
        <v/>
        <stp/>
        <stp>*H</stp>
        <stp>ICE</stp>
        <stp>Last</stp>
        <stp/>
        <stp>42578.3333333333</stp>
        <tr r="AW239" s="15"/>
      </tp>
      <tp t="s">
        <v/>
        <stp/>
        <stp>*H</stp>
        <stp>IBM</stp>
        <stp>Last</stp>
        <stp/>
        <stp>42563.3333333333</stp>
        <tr r="AY250" s="15"/>
      </tp>
      <tp t="s">
        <v/>
        <stp/>
        <stp>*H</stp>
        <stp>IBM</stp>
        <stp>Last</stp>
        <stp/>
        <stp>42562.3333333333</stp>
        <tr r="AY251" s="15"/>
      </tp>
      <tp t="s">
        <v/>
        <stp/>
        <stp>*H</stp>
        <stp>IBM</stp>
        <stp>Last</stp>
        <stp/>
        <stp>42559.3333333333</stp>
        <tr r="AY252" s="15"/>
      </tp>
      <tp t="s">
        <v/>
        <stp/>
        <stp>*H</stp>
        <stp>IBM</stp>
        <stp>Last</stp>
        <stp/>
        <stp>42558.3333333333</stp>
        <tr r="AY253" s="15"/>
      </tp>
      <tp t="s">
        <v/>
        <stp/>
        <stp>*H</stp>
        <stp>IBM</stp>
        <stp>Last</stp>
        <stp/>
        <stp>42557.3333333333</stp>
        <tr r="AY254" s="15"/>
      </tp>
      <tp t="s">
        <v/>
        <stp/>
        <stp>*H</stp>
        <stp>IBM</stp>
        <stp>Last</stp>
        <stp/>
        <stp>42556.3333333333</stp>
        <tr r="AY255" s="15"/>
      </tp>
      <tp t="s">
        <v/>
        <stp/>
        <stp>*H</stp>
        <stp>IBM</stp>
        <stp>Last</stp>
        <stp/>
        <stp>42551.3333333333</stp>
        <tr r="AY257" s="15"/>
      </tp>
      <tp t="s">
        <v/>
        <stp/>
        <stp>*H</stp>
        <stp>ICE</stp>
        <stp>Last</stp>
        <stp/>
        <stp>42549.3333333333</stp>
        <tr r="AW259" s="15"/>
      </tp>
      <tp t="s">
        <v/>
        <stp/>
        <stp>*H</stp>
        <stp>IBM</stp>
        <stp>Last</stp>
        <stp/>
        <stp>42550.3333333333</stp>
        <tr r="AY258" s="15"/>
      </tp>
      <tp t="s">
        <v/>
        <stp/>
        <stp>*H</stp>
        <stp>IBM</stp>
        <stp>Last</stp>
        <stp/>
        <stp>42552.3333333333</stp>
        <tr r="AY256" s="15"/>
      </tp>
      <tp t="s">
        <v/>
        <stp/>
        <stp>*H</stp>
        <stp>ICE</stp>
        <stp>Last</stp>
        <stp/>
        <stp>42557.3333333333</stp>
        <tr r="AW254" s="15"/>
      </tp>
      <tp t="s">
        <v/>
        <stp/>
        <stp>*H</stp>
        <stp>ICE</stp>
        <stp>Last</stp>
        <stp/>
        <stp>42556.3333333333</stp>
        <tr r="AW255" s="15"/>
      </tp>
      <tp t="s">
        <v/>
        <stp/>
        <stp>*H</stp>
        <stp>IBM</stp>
        <stp>Last</stp>
        <stp/>
        <stp>42549.3333333333</stp>
        <tr r="AY259" s="15"/>
      </tp>
      <tp t="s">
        <v/>
        <stp/>
        <stp>*H</stp>
        <stp>ICE</stp>
        <stp>Last</stp>
        <stp/>
        <stp>42551.3333333333</stp>
        <tr r="AW257" s="15"/>
      </tp>
      <tp t="s">
        <v/>
        <stp/>
        <stp>*H</stp>
        <stp>ICE</stp>
        <stp>Last</stp>
        <stp/>
        <stp>42550.3333333333</stp>
        <tr r="AW258" s="15"/>
      </tp>
      <tp t="s">
        <v/>
        <stp/>
        <stp>*H</stp>
        <stp>ICE</stp>
        <stp>Last</stp>
        <stp/>
        <stp>42552.3333333333</stp>
        <tr r="AW256" s="15"/>
      </tp>
      <tp t="s">
        <v/>
        <stp/>
        <stp>*H</stp>
        <stp>ICE</stp>
        <stp>Last</stp>
        <stp/>
        <stp>42559.3333333333</stp>
        <tr r="AW252" s="15"/>
      </tp>
      <tp t="s">
        <v/>
        <stp/>
        <stp>*H</stp>
        <stp>ICE</stp>
        <stp>Last</stp>
        <stp/>
        <stp>42558.3333333333</stp>
        <tr r="AW253" s="15"/>
      </tp>
      <tp t="s">
        <v/>
        <stp/>
        <stp>*H</stp>
        <stp>ICE</stp>
        <stp>Last</stp>
        <stp/>
        <stp>42712.2916666667</stp>
        <tr r="AW145" s="15"/>
      </tp>
      <tp t="s">
        <v/>
        <stp/>
        <stp>*H</stp>
        <stp>ICE</stp>
        <stp>Last</stp>
        <stp/>
        <stp>42713.2916666667</stp>
        <tr r="AW144" s="15"/>
      </tp>
      <tp t="s">
        <v/>
        <stp/>
        <stp>*H</stp>
        <stp>ICE</stp>
        <stp>Last</stp>
        <stp/>
        <stp>42710.2916666667</stp>
        <tr r="AW147" s="15"/>
      </tp>
      <tp t="s">
        <v/>
        <stp/>
        <stp>*H</stp>
        <stp>IBM</stp>
        <stp>Last</stp>
        <stp/>
        <stp>42709.2916666667</stp>
        <tr r="AY148" s="15"/>
      </tp>
      <tp t="s">
        <v/>
        <stp/>
        <stp>*H</stp>
        <stp>ICE</stp>
        <stp>Last</stp>
        <stp/>
        <stp>42711.2916666667</stp>
        <tr r="AW146" s="15"/>
      </tp>
      <tp t="s">
        <v/>
        <stp/>
        <stp>*H</stp>
        <stp>ICE</stp>
        <stp>Last</stp>
        <stp/>
        <stp>42716.2916666667</stp>
        <tr r="AW143" s="15"/>
      </tp>
      <tp t="s">
        <v/>
        <stp/>
        <stp>*H</stp>
        <stp>ICE</stp>
        <stp>Last</stp>
        <stp/>
        <stp>42717.2916666667</stp>
        <tr r="AW142" s="15"/>
      </tp>
      <tp t="s">
        <v/>
        <stp/>
        <stp>*H</stp>
        <stp>IBM</stp>
        <stp>Last</stp>
        <stp/>
        <stp>42702.2916666667</stp>
        <tr r="AY153" s="15"/>
      </tp>
      <tp t="s">
        <v/>
        <stp/>
        <stp>*H</stp>
        <stp>IBM</stp>
        <stp>Last</stp>
        <stp/>
        <stp>42703.2916666667</stp>
        <tr r="AY152" s="15"/>
      </tp>
      <tp t="s">
        <v/>
        <stp/>
        <stp>*H</stp>
        <stp>ICE</stp>
        <stp>Last</stp>
        <stp/>
        <stp>42718.2916666667</stp>
        <tr r="AW141" s="15"/>
      </tp>
      <tp t="s">
        <v/>
        <stp/>
        <stp>*H</stp>
        <stp>ICE</stp>
        <stp>Last</stp>
        <stp/>
        <stp>42719.2916666667</stp>
        <tr r="AW140" s="15"/>
      </tp>
      <tp t="s">
        <v/>
        <stp/>
        <stp>*H</stp>
        <stp>IBM</stp>
        <stp>Last</stp>
        <stp/>
        <stp>42706.2916666667</stp>
        <tr r="AY149" s="15"/>
      </tp>
      <tp t="s">
        <v/>
        <stp/>
        <stp>*H</stp>
        <stp>IBM</stp>
        <stp>Last</stp>
        <stp/>
        <stp>42704.2916666667</stp>
        <tr r="AY151" s="15"/>
      </tp>
      <tp t="s">
        <v/>
        <stp/>
        <stp>*H</stp>
        <stp>IBM</stp>
        <stp>Last</stp>
        <stp/>
        <stp>42705.2916666667</stp>
        <tr r="AY150" s="15"/>
      </tp>
      <tp t="s">
        <v/>
        <stp/>
        <stp>*H</stp>
        <stp>ICE</stp>
        <stp>Last</stp>
        <stp/>
        <stp>42702.2916666667</stp>
        <tr r="AW153" s="15"/>
      </tp>
      <tp t="s">
        <v/>
        <stp/>
        <stp>*H</stp>
        <stp>ICE</stp>
        <stp>Last</stp>
        <stp/>
        <stp>42703.2916666667</stp>
        <tr r="AW152" s="15"/>
      </tp>
      <tp t="s">
        <v/>
        <stp/>
        <stp>*H</stp>
        <stp>IBM</stp>
        <stp>Last</stp>
        <stp/>
        <stp>42718.2916666667</stp>
        <tr r="AY141" s="15"/>
      </tp>
      <tp t="s">
        <v/>
        <stp/>
        <stp>*H</stp>
        <stp>IBM</stp>
        <stp>Last</stp>
        <stp/>
        <stp>42719.2916666667</stp>
        <tr r="AY140" s="15"/>
      </tp>
      <tp t="s">
        <v/>
        <stp/>
        <stp>*H</stp>
        <stp>ICE</stp>
        <stp>Last</stp>
        <stp/>
        <stp>42706.2916666667</stp>
        <tr r="AW149" s="15"/>
      </tp>
      <tp t="s">
        <v/>
        <stp/>
        <stp>*H</stp>
        <stp>ICE</stp>
        <stp>Last</stp>
        <stp/>
        <stp>42704.2916666667</stp>
        <tr r="AW151" s="15"/>
      </tp>
      <tp t="s">
        <v/>
        <stp/>
        <stp>*H</stp>
        <stp>ICE</stp>
        <stp>Last</stp>
        <stp/>
        <stp>42705.2916666667</stp>
        <tr r="AW150" s="15"/>
      </tp>
      <tp t="s">
        <v/>
        <stp/>
        <stp>*H</stp>
        <stp>IBM</stp>
        <stp>Last</stp>
        <stp/>
        <stp>42712.2916666667</stp>
        <tr r="AY145" s="15"/>
      </tp>
      <tp t="s">
        <v/>
        <stp/>
        <stp>*H</stp>
        <stp>IBM</stp>
        <stp>Last</stp>
        <stp/>
        <stp>42713.2916666667</stp>
        <tr r="AY144" s="15"/>
      </tp>
      <tp t="s">
        <v/>
        <stp/>
        <stp>*H</stp>
        <stp>IBM</stp>
        <stp>Last</stp>
        <stp/>
        <stp>42710.2916666667</stp>
        <tr r="AY147" s="15"/>
      </tp>
      <tp t="s">
        <v/>
        <stp/>
        <stp>*H</stp>
        <stp>IBM</stp>
        <stp>Last</stp>
        <stp/>
        <stp>42711.2916666667</stp>
        <tr r="AY146" s="15"/>
      </tp>
      <tp t="s">
        <v/>
        <stp/>
        <stp>*H</stp>
        <stp>ICE</stp>
        <stp>Last</stp>
        <stp/>
        <stp>42709.2916666667</stp>
        <tr r="AW148" s="15"/>
      </tp>
      <tp t="s">
        <v/>
        <stp/>
        <stp>*H</stp>
        <stp>IBM</stp>
        <stp>Last</stp>
        <stp/>
        <stp>42716.2916666667</stp>
        <tr r="AY143" s="15"/>
      </tp>
      <tp t="s">
        <v/>
        <stp/>
        <stp>*H</stp>
        <stp>IBM</stp>
        <stp>Last</stp>
        <stp/>
        <stp>42717.2916666667</stp>
        <tr r="AY142" s="15"/>
      </tp>
      <tp t="s">
        <v/>
        <stp/>
        <stp>*H</stp>
        <stp>ICE</stp>
        <stp>Last</stp>
        <stp/>
        <stp>42732.2916666667</stp>
        <tr r="AW132" s="15"/>
      </tp>
      <tp t="s">
        <v/>
        <stp/>
        <stp>*H</stp>
        <stp>ICE</stp>
        <stp>Last</stp>
        <stp/>
        <stp>42733.2916666667</stp>
        <tr r="AW131" s="15"/>
      </tp>
      <tp t="s">
        <v/>
        <stp/>
        <stp>*H</stp>
        <stp>ICE</stp>
        <stp>Last</stp>
        <stp/>
        <stp>42731.2916666667</stp>
        <tr r="AW133" s="15"/>
      </tp>
      <tp t="s">
        <v/>
        <stp/>
        <stp>*H</stp>
        <stp>ICE</stp>
        <stp>Last</stp>
        <stp/>
        <stp>42734.2916666667</stp>
        <tr r="AW130" s="15"/>
      </tp>
      <tp t="s">
        <v/>
        <stp/>
        <stp>*H</stp>
        <stp>IBM</stp>
        <stp>Last</stp>
        <stp/>
        <stp>42723.2916666667</stp>
        <tr r="AY138" s="15"/>
      </tp>
      <tp t="s">
        <v/>
        <stp/>
        <stp>*H</stp>
        <stp>IBM</stp>
        <stp>Last</stp>
        <stp/>
        <stp>42720.2916666667</stp>
        <tr r="AY139" s="15"/>
      </tp>
      <tp t="s">
        <v/>
        <stp/>
        <stp>*H</stp>
        <stp>ICE</stp>
        <stp>Last</stp>
        <stp/>
        <stp>42738.2916666667</stp>
        <tr r="AW129" s="15"/>
      </tp>
      <tp t="s">
        <v/>
        <stp/>
        <stp>*H</stp>
        <stp>ICE</stp>
        <stp>Last</stp>
        <stp/>
        <stp>42739.2916666667</stp>
        <tr r="AW128" s="15"/>
      </tp>
      <tp t="s">
        <v/>
        <stp/>
        <stp>*H</stp>
        <stp>IBM</stp>
        <stp>Last</stp>
        <stp/>
        <stp>42726.2916666667</stp>
        <tr r="AY135" s="15"/>
      </tp>
      <tp t="s">
        <v/>
        <stp/>
        <stp>*H</stp>
        <stp>IBM</stp>
        <stp>Last</stp>
        <stp/>
        <stp>42727.2916666667</stp>
        <tr r="AY134" s="15"/>
      </tp>
      <tp t="s">
        <v/>
        <stp/>
        <stp>*H</stp>
        <stp>IBM</stp>
        <stp>Last</stp>
        <stp/>
        <stp>42724.2916666667</stp>
        <tr r="AY137" s="15"/>
      </tp>
      <tp t="s">
        <v/>
        <stp/>
        <stp>*H</stp>
        <stp>IBM</stp>
        <stp>Last</stp>
        <stp/>
        <stp>42725.2916666667</stp>
        <tr r="AY136" s="15"/>
      </tp>
      <tp t="s">
        <v/>
        <stp/>
        <stp>*H</stp>
        <stp>ICE</stp>
        <stp>Last</stp>
        <stp/>
        <stp>42723.2916666667</stp>
        <tr r="AW138" s="15"/>
      </tp>
      <tp t="s">
        <v/>
        <stp/>
        <stp>*H</stp>
        <stp>IBM</stp>
        <stp>Last</stp>
        <stp/>
        <stp>42738.2916666667</stp>
        <tr r="AY129" s="15"/>
      </tp>
      <tp t="s">
        <v/>
        <stp/>
        <stp>*H</stp>
        <stp>ICE</stp>
        <stp>Last</stp>
        <stp/>
        <stp>42720.2916666667</stp>
        <tr r="AW139" s="15"/>
      </tp>
      <tp t="s">
        <v/>
        <stp/>
        <stp>*H</stp>
        <stp>IBM</stp>
        <stp>Last</stp>
        <stp/>
        <stp>42739.2916666667</stp>
        <tr r="AY128" s="15"/>
      </tp>
      <tp t="s">
        <v/>
        <stp/>
        <stp>*H</stp>
        <stp>ICE</stp>
        <stp>Last</stp>
        <stp/>
        <stp>42726.2916666667</stp>
        <tr r="AW135" s="15"/>
      </tp>
      <tp t="s">
        <v/>
        <stp/>
        <stp>*H</stp>
        <stp>ICE</stp>
        <stp>Last</stp>
        <stp/>
        <stp>42727.2916666667</stp>
        <tr r="AW134" s="15"/>
      </tp>
      <tp t="s">
        <v/>
        <stp/>
        <stp>*H</stp>
        <stp>ICE</stp>
        <stp>Last</stp>
        <stp/>
        <stp>42724.2916666667</stp>
        <tr r="AW137" s="15"/>
      </tp>
      <tp t="s">
        <v/>
        <stp/>
        <stp>*H</stp>
        <stp>ICE</stp>
        <stp>Last</stp>
        <stp/>
        <stp>42725.2916666667</stp>
        <tr r="AW136" s="15"/>
      </tp>
      <tp t="s">
        <v/>
        <stp/>
        <stp>*H</stp>
        <stp>IBM</stp>
        <stp>Last</stp>
        <stp/>
        <stp>42732.2916666667</stp>
        <tr r="AY132" s="15"/>
      </tp>
      <tp t="s">
        <v/>
        <stp/>
        <stp>*H</stp>
        <stp>IBM</stp>
        <stp>Last</stp>
        <stp/>
        <stp>42733.2916666667</stp>
        <tr r="AY131" s="15"/>
      </tp>
      <tp t="s">
        <v/>
        <stp/>
        <stp>*H</stp>
        <stp>IBM</stp>
        <stp>Last</stp>
        <stp/>
        <stp>42731.2916666667</stp>
        <tr r="AY133" s="15"/>
      </tp>
      <tp t="s">
        <v/>
        <stp/>
        <stp>*H</stp>
        <stp>IBM</stp>
        <stp>Last</stp>
        <stp/>
        <stp>42734.2916666667</stp>
        <tr r="AY130" s="15"/>
      </tp>
      <tp t="s">
        <v/>
        <stp/>
        <stp>*H</stp>
        <stp>ICE</stp>
        <stp>Last</stp>
        <stp/>
        <stp>42752.2916666667</stp>
        <tr r="AW120" s="15"/>
      </tp>
      <tp t="s">
        <v/>
        <stp/>
        <stp>*H</stp>
        <stp>ICE</stp>
        <stp>Last</stp>
        <stp/>
        <stp>42753.2916666667</stp>
        <tr r="AW119" s="15"/>
      </tp>
      <tp t="s">
        <v/>
        <stp/>
        <stp>*H</stp>
        <stp>IBM</stp>
        <stp>Last</stp>
        <stp/>
        <stp>42748.2916666667</stp>
        <tr r="AY121" s="15"/>
      </tp>
      <tp t="s">
        <v/>
        <stp/>
        <stp>*H</stp>
        <stp>ICE</stp>
        <stp>Last</stp>
        <stp/>
        <stp>42754.2916666667</stp>
        <tr r="AW118" s="15"/>
      </tp>
      <tp t="s">
        <v/>
        <stp/>
        <stp>*H</stp>
        <stp>ICE</stp>
        <stp>Last</stp>
        <stp/>
        <stp>42755.2916666667</stp>
        <tr r="AW117" s="15"/>
      </tp>
      <tp t="s">
        <v/>
        <stp/>
        <stp>*H</stp>
        <stp>IBM</stp>
        <stp>Last</stp>
        <stp/>
        <stp>42740.2916666667</stp>
        <tr r="AY127" s="15"/>
      </tp>
      <tp t="s">
        <v/>
        <stp/>
        <stp>*H</stp>
        <stp>ICE</stp>
        <stp>Last</stp>
        <stp/>
        <stp>42758.2916666667</stp>
        <tr r="AW116" s="15"/>
      </tp>
      <tp t="s">
        <v/>
        <stp/>
        <stp>*H</stp>
        <stp>IBM</stp>
        <stp>Last</stp>
        <stp/>
        <stp>42741.2916666667</stp>
        <tr r="AY126" s="15"/>
      </tp>
      <tp t="s">
        <v/>
        <stp/>
        <stp>*H</stp>
        <stp>ICE</stp>
        <stp>Last</stp>
        <stp/>
        <stp>42759.2916666667</stp>
        <tr r="AW115" s="15"/>
      </tp>
      <tp t="s">
        <v/>
        <stp/>
        <stp>*H</stp>
        <stp>IBM</stp>
        <stp>Last</stp>
        <stp/>
        <stp>42746.2916666667</stp>
        <tr r="AY123" s="15"/>
      </tp>
      <tp t="s">
        <v/>
        <stp/>
        <stp>*H</stp>
        <stp>IBM</stp>
        <stp>Last</stp>
        <stp/>
        <stp>42747.2916666667</stp>
        <tr r="AY122" s="15"/>
      </tp>
      <tp t="s">
        <v/>
        <stp/>
        <stp>*H</stp>
        <stp>IBM</stp>
        <stp>Last</stp>
        <stp/>
        <stp>42744.2916666667</stp>
        <tr r="AY125" s="15"/>
      </tp>
      <tp t="s">
        <v/>
        <stp/>
        <stp>*H</stp>
        <stp>IBM</stp>
        <stp>Last</stp>
        <stp/>
        <stp>42745.2916666667</stp>
        <tr r="AY124" s="15"/>
      </tp>
      <tp t="s">
        <v/>
        <stp/>
        <stp>*H</stp>
        <stp>IBM</stp>
        <stp>Last</stp>
        <stp/>
        <stp>42758.2916666667</stp>
        <tr r="AY116" s="15"/>
      </tp>
      <tp t="s">
        <v/>
        <stp/>
        <stp>*H</stp>
        <stp>ICE</stp>
        <stp>Last</stp>
        <stp/>
        <stp>42740.2916666667</stp>
        <tr r="AW127" s="15"/>
      </tp>
      <tp t="s">
        <v/>
        <stp/>
        <stp>*H</stp>
        <stp>IBM</stp>
        <stp>Last</stp>
        <stp/>
        <stp>42759.2916666667</stp>
        <tr r="AY115" s="15"/>
      </tp>
      <tp t="s">
        <v/>
        <stp/>
        <stp>*H</stp>
        <stp>ICE</stp>
        <stp>Last</stp>
        <stp/>
        <stp>42741.2916666667</stp>
        <tr r="AW126" s="15"/>
      </tp>
      <tp t="s">
        <v/>
        <stp/>
        <stp>*H</stp>
        <stp>ICE</stp>
        <stp>Last</stp>
        <stp/>
        <stp>42746.2916666667</stp>
        <tr r="AW123" s="15"/>
      </tp>
      <tp t="s">
        <v/>
        <stp/>
        <stp>*H</stp>
        <stp>ICE</stp>
        <stp>Last</stp>
        <stp/>
        <stp>42747.2916666667</stp>
        <tr r="AW122" s="15"/>
      </tp>
      <tp t="s">
        <v/>
        <stp/>
        <stp>*H</stp>
        <stp>ICE</stp>
        <stp>Last</stp>
        <stp/>
        <stp>42744.2916666667</stp>
        <tr r="AW125" s="15"/>
      </tp>
      <tp t="s">
        <v/>
        <stp/>
        <stp>*H</stp>
        <stp>ICE</stp>
        <stp>Last</stp>
        <stp/>
        <stp>42745.2916666667</stp>
        <tr r="AW124" s="15"/>
      </tp>
      <tp t="s">
        <v/>
        <stp/>
        <stp>*H</stp>
        <stp>IBM</stp>
        <stp>Last</stp>
        <stp/>
        <stp>42752.2916666667</stp>
        <tr r="AY120" s="15"/>
      </tp>
      <tp t="s">
        <v/>
        <stp/>
        <stp>*H</stp>
        <stp>IBM</stp>
        <stp>Last</stp>
        <stp/>
        <stp>42753.2916666667</stp>
        <tr r="AY119" s="15"/>
      </tp>
      <tp t="s">
        <v/>
        <stp/>
        <stp>*H</stp>
        <stp>ICE</stp>
        <stp>Last</stp>
        <stp/>
        <stp>42748.2916666667</stp>
        <tr r="AW121" s="15"/>
      </tp>
      <tp t="s">
        <v/>
        <stp/>
        <stp>*H</stp>
        <stp>IBM</stp>
        <stp>Last</stp>
        <stp/>
        <stp>42754.2916666667</stp>
        <tr r="AY118" s="15"/>
      </tp>
      <tp t="s">
        <v/>
        <stp/>
        <stp>*H</stp>
        <stp>IBM</stp>
        <stp>Last</stp>
        <stp/>
        <stp>42755.2916666667</stp>
        <tr r="AY117" s="15"/>
      </tp>
      <tp t="s">
        <v/>
        <stp/>
        <stp>*H</stp>
        <stp>ICE</stp>
        <stp>Last</stp>
        <stp/>
        <stp>42772.2916666667</stp>
        <tr r="AW106" s="15"/>
      </tp>
      <tp t="s">
        <v/>
        <stp/>
        <stp>*H</stp>
        <stp>ICE</stp>
        <stp>Last</stp>
        <stp/>
        <stp>42773.2916666667</stp>
        <tr r="AW105" s="15"/>
      </tp>
      <tp t="s">
        <v/>
        <stp/>
        <stp>*H</stp>
        <stp>IBM</stp>
        <stp>Last</stp>
        <stp/>
        <stp>42768.2916666667</stp>
        <tr r="AY108" s="15"/>
      </tp>
      <tp t="s">
        <v/>
        <stp/>
        <stp>*H</stp>
        <stp>IBM</stp>
        <stp>Last</stp>
        <stp/>
        <stp>42769.2916666667</stp>
        <tr r="AY107" s="15"/>
      </tp>
      <tp t="s">
        <v/>
        <stp/>
        <stp>*H</stp>
        <stp>ICE</stp>
        <stp>Last</stp>
        <stp/>
        <stp>42776.2916666667</stp>
        <tr r="AW102" s="15"/>
      </tp>
      <tp t="s">
        <v/>
        <stp/>
        <stp>*H</stp>
        <stp>ICE</stp>
        <stp>Last</stp>
        <stp/>
        <stp>42774.2916666667</stp>
        <tr r="AW104" s="15"/>
      </tp>
      <tp t="s">
        <v/>
        <stp/>
        <stp>*H</stp>
        <stp>ICE</stp>
        <stp>Last</stp>
        <stp/>
        <stp>42775.2916666667</stp>
        <tr r="AW103" s="15"/>
      </tp>
      <tp t="s">
        <v/>
        <stp/>
        <stp>*H</stp>
        <stp>IBM</stp>
        <stp>Last</stp>
        <stp/>
        <stp>42762.2916666667</stp>
        <tr r="AY112" s="15"/>
      </tp>
      <tp t="s">
        <v/>
        <stp/>
        <stp>*H</stp>
        <stp>IBM</stp>
        <stp>Last</stp>
        <stp/>
        <stp>42760.2916666667</stp>
        <tr r="AY114" s="15"/>
      </tp>
      <tp t="s">
        <v/>
        <stp/>
        <stp>*H</stp>
        <stp>IBM</stp>
        <stp>Last</stp>
        <stp/>
        <stp>42761.2916666667</stp>
        <tr r="AY113" s="15"/>
      </tp>
      <tp t="s">
        <v/>
        <stp/>
        <stp>*H</stp>
        <stp>ICE</stp>
        <stp>Last</stp>
        <stp/>
        <stp>42779.2916666667</stp>
        <tr r="AW101" s="15"/>
      </tp>
      <tp t="s">
        <v/>
        <stp/>
        <stp>*H</stp>
        <stp>IBM</stp>
        <stp>Last</stp>
        <stp/>
        <stp>42766.2916666667</stp>
        <tr r="AY110" s="15"/>
      </tp>
      <tp t="s">
        <v/>
        <stp/>
        <stp>*H</stp>
        <stp>IBM</stp>
        <stp>Last</stp>
        <stp/>
        <stp>42767.2916666667</stp>
        <tr r="AY109" s="15"/>
      </tp>
      <tp t="s">
        <v/>
        <stp/>
        <stp>*H</stp>
        <stp>IBM</stp>
        <stp>Last</stp>
        <stp/>
        <stp>42765.2916666667</stp>
        <tr r="AY111" s="15"/>
      </tp>
      <tp t="s">
        <v/>
        <stp/>
        <stp>*H</stp>
        <stp>ICE</stp>
        <stp>Last</stp>
        <stp/>
        <stp>42762.2916666667</stp>
        <tr r="AW112" s="15"/>
      </tp>
      <tp t="s">
        <v/>
        <stp/>
        <stp>*H</stp>
        <stp>ICE</stp>
        <stp>Last</stp>
        <stp/>
        <stp>42760.2916666667</stp>
        <tr r="AW114" s="15"/>
      </tp>
      <tp t="s">
        <v/>
        <stp/>
        <stp>*H</stp>
        <stp>IBM</stp>
        <stp>Last</stp>
        <stp/>
        <stp>42779.2916666667</stp>
        <tr r="AY101" s="15"/>
      </tp>
      <tp t="s">
        <v/>
        <stp/>
        <stp>*H</stp>
        <stp>ICE</stp>
        <stp>Last</stp>
        <stp/>
        <stp>42761.2916666667</stp>
        <tr r="AW113" s="15"/>
      </tp>
      <tp t="s">
        <v/>
        <stp/>
        <stp>*H</stp>
        <stp>ICE</stp>
        <stp>Last</stp>
        <stp/>
        <stp>42766.2916666667</stp>
        <tr r="AW110" s="15"/>
      </tp>
      <tp t="s">
        <v/>
        <stp/>
        <stp>*H</stp>
        <stp>ICE</stp>
        <stp>Last</stp>
        <stp/>
        <stp>42767.2916666667</stp>
        <tr r="AW109" s="15"/>
      </tp>
      <tp t="s">
        <v/>
        <stp/>
        <stp>*H</stp>
        <stp>ICE</stp>
        <stp>Last</stp>
        <stp/>
        <stp>42765.2916666667</stp>
        <tr r="AW111" s="15"/>
      </tp>
      <tp t="s">
        <v/>
        <stp/>
        <stp>*H</stp>
        <stp>IBM</stp>
        <stp>Last</stp>
        <stp/>
        <stp>42772.2916666667</stp>
        <tr r="AY106" s="15"/>
      </tp>
      <tp t="s">
        <v/>
        <stp/>
        <stp>*H</stp>
        <stp>IBM</stp>
        <stp>Last</stp>
        <stp/>
        <stp>42773.2916666667</stp>
        <tr r="AY105" s="15"/>
      </tp>
      <tp t="s">
        <v/>
        <stp/>
        <stp>*H</stp>
        <stp>ICE</stp>
        <stp>Last</stp>
        <stp/>
        <stp>42768.2916666667</stp>
        <tr r="AW108" s="15"/>
      </tp>
      <tp t="s">
        <v/>
        <stp/>
        <stp>*H</stp>
        <stp>ICE</stp>
        <stp>Last</stp>
        <stp/>
        <stp>42769.2916666667</stp>
        <tr r="AW107" s="15"/>
      </tp>
      <tp t="s">
        <v/>
        <stp/>
        <stp>*H</stp>
        <stp>IBM</stp>
        <stp>Last</stp>
        <stp/>
        <stp>42776.2916666667</stp>
        <tr r="AY102" s="15"/>
      </tp>
      <tp t="s">
        <v/>
        <stp/>
        <stp>*H</stp>
        <stp>IBM</stp>
        <stp>Last</stp>
        <stp/>
        <stp>42774.2916666667</stp>
        <tr r="AY104" s="15"/>
      </tp>
      <tp t="s">
        <v/>
        <stp/>
        <stp>*H</stp>
        <stp>IBM</stp>
        <stp>Last</stp>
        <stp/>
        <stp>42775.2916666667</stp>
        <tr r="AY103" s="15"/>
      </tp>
      <tp t="s">
        <v/>
        <stp/>
        <stp>*H</stp>
        <stp>ICE</stp>
        <stp>Last</stp>
        <stp/>
        <stp>42625.3333333333</stp>
        <tr r="AW207" s="15"/>
      </tp>
      <tp t="s">
        <v/>
        <stp/>
        <stp>*H</stp>
        <stp>ICE</stp>
        <stp>Last</stp>
        <stp/>
        <stp>42793.2916666667</stp>
        <tr r="AW92" s="15"/>
      </tp>
      <tp t="s">
        <v/>
        <stp/>
        <stp>*H</stp>
        <stp>IBM</stp>
        <stp>Last</stp>
        <stp/>
        <stp>42788.2916666667</stp>
        <tr r="AY95" s="15"/>
      </tp>
      <tp t="s">
        <v/>
        <stp/>
        <stp>*H</stp>
        <stp>ICE</stp>
        <stp>Last</stp>
        <stp/>
        <stp>42627.3333333333</stp>
        <tr r="AW205" s="15"/>
      </tp>
      <tp t="s">
        <v/>
        <stp/>
        <stp>*H</stp>
        <stp>ICE</stp>
        <stp>Last</stp>
        <stp/>
        <stp>42790.2916666667</stp>
        <tr r="AW93" s="15"/>
      </tp>
      <tp t="s">
        <v/>
        <stp/>
        <stp>*H</stp>
        <stp>IBM</stp>
        <stp>Last</stp>
        <stp/>
        <stp>42789.2916666667</stp>
        <tr r="AY94" s="15"/>
      </tp>
      <tp t="s">
        <v/>
        <stp/>
        <stp>*H</stp>
        <stp>ICE</stp>
        <stp>Last</stp>
        <stp/>
        <stp>42626.3333333333</stp>
        <tr r="AW206" s="15"/>
      </tp>
      <tp t="s">
        <v/>
        <stp/>
        <stp>*H</stp>
        <stp>IBM</stp>
        <stp>Last</stp>
        <stp/>
        <stp>42639.3333333333</stp>
        <tr r="AY197" s="15"/>
      </tp>
      <tp t="s">
        <v/>
        <stp/>
        <stp>*H</stp>
        <stp>ICE</stp>
        <stp>Last</stp>
        <stp/>
        <stp>42621.3333333333</stp>
        <tr r="AW209" s="15"/>
      </tp>
      <tp t="s">
        <v/>
        <stp/>
        <stp>*H</stp>
        <stp>ICE</stp>
        <stp>Last</stp>
        <stp/>
        <stp>42796.2916666667</stp>
        <tr r="AW89" s="15"/>
      </tp>
      <tp t="s">
        <v/>
        <stp/>
        <stp>*H</stp>
        <stp>ICE</stp>
        <stp>Last</stp>
        <stp/>
        <stp>42620.3333333333</stp>
        <tr r="AW210" s="15"/>
      </tp>
      <tp t="s">
        <v/>
        <stp/>
        <stp>*H</stp>
        <stp>ICE</stp>
        <stp>Last</stp>
        <stp/>
        <stp>42797.2916666667</stp>
        <tr r="AW88" s="15"/>
      </tp>
      <tp t="s">
        <v/>
        <stp/>
        <stp>*H</stp>
        <stp>ICE</stp>
        <stp>Last</stp>
        <stp/>
        <stp>42794.2916666667</stp>
        <tr r="AW91" s="15"/>
      </tp>
      <tp t="s">
        <v/>
        <stp/>
        <stp>*H</stp>
        <stp>ICE</stp>
        <stp>Last</stp>
        <stp/>
        <stp>42622.3333333333</stp>
        <tr r="AW208" s="15"/>
      </tp>
      <tp t="s">
        <v/>
        <stp/>
        <stp>*H</stp>
        <stp>ICE</stp>
        <stp>Last</stp>
        <stp/>
        <stp>42795.2916666667</stp>
        <tr r="AW90" s="15"/>
      </tp>
      <tp t="s">
        <v/>
        <stp/>
        <stp>*H</stp>
        <stp>IBM</stp>
        <stp>Last</stp>
        <stp/>
        <stp>42635.3333333333</stp>
        <tr r="AY199" s="15"/>
      </tp>
      <tp t="s">
        <v/>
        <stp/>
        <stp>*H</stp>
        <stp>IBM</stp>
        <stp>Last</stp>
        <stp/>
        <stp>42782.2916666667</stp>
        <tr r="AY98" s="15"/>
      </tp>
      <tp t="s">
        <v/>
        <stp/>
        <stp>*H</stp>
        <stp>IBM</stp>
        <stp>Last</stp>
        <stp/>
        <stp>42634.3333333333</stp>
        <tr r="AY200" s="15"/>
      </tp>
      <tp t="s">
        <v/>
        <stp/>
        <stp>*H</stp>
        <stp>IBM</stp>
        <stp>Last</stp>
        <stp/>
        <stp>42783.2916666667</stp>
        <tr r="AY97" s="15"/>
      </tp>
      <tp t="s">
        <v/>
        <stp/>
        <stp>*H</stp>
        <stp>IBM</stp>
        <stp>Last</stp>
        <stp/>
        <stp>42780.2916666667</stp>
        <tr r="AY100" s="15"/>
      </tp>
      <tp t="s">
        <v/>
        <stp/>
        <stp>*H</stp>
        <stp>IBM</stp>
        <stp>Last</stp>
        <stp/>
        <stp>42636.3333333333</stp>
        <tr r="AY198" s="15"/>
      </tp>
      <tp t="s">
        <v/>
        <stp/>
        <stp>*H</stp>
        <stp>IBM</stp>
        <stp>Last</stp>
        <stp/>
        <stp>42781.2916666667</stp>
        <tr r="AY99" s="15"/>
      </tp>
      <tp t="s">
        <v/>
        <stp/>
        <stp>*H</stp>
        <stp>ICE</stp>
        <stp>Last</stp>
        <stp/>
        <stp>42629.3333333333</stp>
        <tr r="AW203" s="15"/>
      </tp>
      <tp t="s">
        <v/>
        <stp/>
        <stp>*H</stp>
        <stp>IBM</stp>
        <stp>Last</stp>
        <stp/>
        <stp>42787.2916666667</stp>
        <tr r="AY96" s="15"/>
      </tp>
      <tp t="s">
        <v/>
        <stp/>
        <stp>*H</stp>
        <stp>ICE</stp>
        <stp>Last</stp>
        <stp/>
        <stp>42628.3333333333</stp>
        <tr r="AW204" s="15"/>
      </tp>
      <tp t="s">
        <v/>
        <stp/>
        <stp>*H</stp>
        <stp>IBM</stp>
        <stp>Last</stp>
        <stp/>
        <stp>42633.3333333333</stp>
        <tr r="AY201" s="15"/>
      </tp>
      <tp t="s">
        <v/>
        <stp/>
        <stp>*H</stp>
        <stp>IBM</stp>
        <stp>Last</stp>
        <stp/>
        <stp>42632.3333333333</stp>
        <tr r="AY202" s="15"/>
      </tp>
      <tp t="s">
        <v/>
        <stp/>
        <stp>*H</stp>
        <stp>ICE</stp>
        <stp>Last</stp>
        <stp/>
        <stp>42635.3333333333</stp>
        <tr r="AW199" s="15"/>
      </tp>
      <tp t="s">
        <v/>
        <stp/>
        <stp>*H</stp>
        <stp>ICE</stp>
        <stp>Last</stp>
        <stp/>
        <stp>42782.2916666667</stp>
        <tr r="AW98" s="15"/>
      </tp>
      <tp t="s">
        <v/>
        <stp/>
        <stp>*H</stp>
        <stp>ICE</stp>
        <stp>Last</stp>
        <stp/>
        <stp>42634.3333333333</stp>
        <tr r="AW200" s="15"/>
      </tp>
      <tp t="s">
        <v/>
        <stp/>
        <stp>*H</stp>
        <stp>ICE</stp>
        <stp>Last</stp>
        <stp/>
        <stp>42783.2916666667</stp>
        <tr r="AW97" s="15"/>
      </tp>
      <tp t="s">
        <v/>
        <stp/>
        <stp>*H</stp>
        <stp>ICE</stp>
        <stp>Last</stp>
        <stp/>
        <stp>42780.2916666667</stp>
        <tr r="AW100" s="15"/>
      </tp>
      <tp t="s">
        <v/>
        <stp/>
        <stp>*H</stp>
        <stp>ICE</stp>
        <stp>Last</stp>
        <stp/>
        <stp>42636.3333333333</stp>
        <tr r="AW198" s="15"/>
      </tp>
      <tp t="s">
        <v/>
        <stp/>
        <stp>*H</stp>
        <stp>ICE</stp>
        <stp>Last</stp>
        <stp/>
        <stp>42781.2916666667</stp>
        <tr r="AW99" s="15"/>
      </tp>
      <tp t="s">
        <v/>
        <stp/>
        <stp>*H</stp>
        <stp>IBM</stp>
        <stp>Last</stp>
        <stp/>
        <stp>42629.3333333333</stp>
        <tr r="AY203" s="15"/>
      </tp>
      <tp t="s">
        <v/>
        <stp/>
        <stp>*H</stp>
        <stp>IBM</stp>
        <stp>Last</stp>
        <stp/>
        <stp>42628.3333333333</stp>
        <tr r="AY204" s="15"/>
      </tp>
      <tp t="s">
        <v/>
        <stp/>
        <stp>*H</stp>
        <stp>ICE</stp>
        <stp>Last</stp>
        <stp/>
        <stp>42787.2916666667</stp>
        <tr r="AW96" s="15"/>
      </tp>
      <tp t="s">
        <v/>
        <stp/>
        <stp>*H</stp>
        <stp>ICE</stp>
        <stp>Last</stp>
        <stp/>
        <stp>42633.3333333333</stp>
        <tr r="AW201" s="15"/>
      </tp>
      <tp t="s">
        <v/>
        <stp/>
        <stp>*H</stp>
        <stp>ICE</stp>
        <stp>Last</stp>
        <stp/>
        <stp>42632.3333333333</stp>
        <tr r="AW202" s="15"/>
      </tp>
      <tp t="s">
        <v/>
        <stp/>
        <stp>*H</stp>
        <stp>IBM</stp>
        <stp>Last</stp>
        <stp/>
        <stp>42625.3333333333</stp>
        <tr r="AY207" s="15"/>
      </tp>
      <tp t="s">
        <v/>
        <stp/>
        <stp>*H</stp>
        <stp>IBM</stp>
        <stp>Last</stp>
        <stp/>
        <stp>42793.2916666667</stp>
        <tr r="AY92" s="15"/>
      </tp>
      <tp t="s">
        <v/>
        <stp/>
        <stp>*H</stp>
        <stp>IBM</stp>
        <stp>Last</stp>
        <stp/>
        <stp>42627.3333333333</stp>
        <tr r="AY205" s="15"/>
      </tp>
      <tp t="s">
        <v/>
        <stp/>
        <stp>*H</stp>
        <stp>IBM</stp>
        <stp>Last</stp>
        <stp/>
        <stp>42790.2916666667</stp>
        <tr r="AY93" s="15"/>
      </tp>
      <tp t="s">
        <v/>
        <stp/>
        <stp>*H</stp>
        <stp>ICE</stp>
        <stp>Last</stp>
        <stp/>
        <stp>42788.2916666667</stp>
        <tr r="AW95" s="15"/>
      </tp>
      <tp t="s">
        <v/>
        <stp/>
        <stp>*H</stp>
        <stp>IBM</stp>
        <stp>Last</stp>
        <stp/>
        <stp>42626.3333333333</stp>
        <tr r="AY206" s="15"/>
      </tp>
      <tp t="s">
        <v/>
        <stp/>
        <stp>*H</stp>
        <stp>ICE</stp>
        <stp>Last</stp>
        <stp/>
        <stp>42789.2916666667</stp>
        <tr r="AW94" s="15"/>
      </tp>
      <tp t="s">
        <v/>
        <stp/>
        <stp>*H</stp>
        <stp>IBM</stp>
        <stp>Last</stp>
        <stp/>
        <stp>42621.3333333333</stp>
        <tr r="AY209" s="15"/>
      </tp>
      <tp t="s">
        <v/>
        <stp/>
        <stp>*H</stp>
        <stp>IBM</stp>
        <stp>Last</stp>
        <stp/>
        <stp>42796.2916666667</stp>
        <tr r="AY89" s="15"/>
      </tp>
      <tp t="s">
        <v/>
        <stp/>
        <stp>*H</stp>
        <stp>ICE</stp>
        <stp>Last</stp>
        <stp/>
        <stp>42639.3333333333</stp>
        <tr r="AW197" s="15"/>
      </tp>
      <tp t="s">
        <v/>
        <stp/>
        <stp>*H</stp>
        <stp>IBM</stp>
        <stp>Last</stp>
        <stp/>
        <stp>42620.3333333333</stp>
        <tr r="AY210" s="15"/>
      </tp>
      <tp t="s">
        <v/>
        <stp/>
        <stp>*H</stp>
        <stp>IBM</stp>
        <stp>Last</stp>
        <stp/>
        <stp>42797.2916666667</stp>
        <tr r="AY88" s="15"/>
      </tp>
      <tp t="s">
        <v/>
        <stp/>
        <stp>*H</stp>
        <stp>IBM</stp>
        <stp>Last</stp>
        <stp/>
        <stp>42794.2916666667</stp>
        <tr r="AY91" s="15"/>
      </tp>
      <tp t="s">
        <v/>
        <stp/>
        <stp>*H</stp>
        <stp>IBM</stp>
        <stp>Last</stp>
        <stp/>
        <stp>42622.3333333333</stp>
        <tr r="AY208" s="15"/>
      </tp>
      <tp t="s">
        <v/>
        <stp/>
        <stp>*H</stp>
        <stp>IBM</stp>
        <stp>Last</stp>
        <stp/>
        <stp>42795.2916666667</stp>
        <tr r="AY90" s="15"/>
      </tp>
      <tp t="s">
        <v/>
        <stp/>
        <stp>*H</stp>
        <stp>ICE</stp>
        <stp>Last</stp>
        <stp/>
        <stp>42605.3333333333</stp>
        <tr r="AW220" s="15"/>
      </tp>
      <tp t="s">
        <v/>
        <stp/>
        <stp>*H</stp>
        <stp>ICE</stp>
        <stp>Last</stp>
        <stp/>
        <stp>42604.3333333333</stp>
        <tr r="AW221" s="15"/>
      </tp>
      <tp t="s">
        <v/>
        <stp/>
        <stp>*H</stp>
        <stp>ICE</stp>
        <stp>Last</stp>
        <stp/>
        <stp>42607.3333333333</stp>
        <tr r="AW218" s="15"/>
      </tp>
      <tp t="s">
        <v/>
        <stp/>
        <stp>*H</stp>
        <stp>ICE</stp>
        <stp>Last</stp>
        <stp/>
        <stp>42606.3333333333</stp>
        <tr r="AW219" s="15"/>
      </tp>
      <tp t="s">
        <v/>
        <stp/>
        <stp>*H</stp>
        <stp>IBM</stp>
        <stp>Last</stp>
        <stp/>
        <stp>42619.3333333333</stp>
        <tr r="AY211" s="15"/>
      </tp>
      <tp t="s">
        <v/>
        <stp/>
        <stp>*H</stp>
        <stp>ICE</stp>
        <stp>Last</stp>
        <stp/>
        <stp>42601.3333333333</stp>
        <tr r="AW222" s="15"/>
      </tp>
      <tp t="s">
        <v/>
        <stp/>
        <stp>*H</stp>
        <stp>ICE</stp>
        <stp>Last</stp>
        <stp/>
        <stp>42600.3333333333</stp>
        <tr r="AW223" s="15"/>
      </tp>
      <tp t="s">
        <v/>
        <stp/>
        <stp>*H</stp>
        <stp>IBM</stp>
        <stp>Last</stp>
        <stp/>
        <stp>42615.3333333333</stp>
        <tr r="AY212" s="15"/>
      </tp>
      <tp t="s">
        <v/>
        <stp/>
        <stp>*H</stp>
        <stp>IBM</stp>
        <stp>Last</stp>
        <stp/>
        <stp>42614.3333333333</stp>
        <tr r="AY213" s="15"/>
      </tp>
      <tp t="s">
        <v/>
        <stp/>
        <stp>*H</stp>
        <stp>IBM</stp>
        <stp>Last</stp>
        <stp/>
        <stp>42611.3333333333</stp>
        <tr r="AY216" s="15"/>
      </tp>
      <tp t="s">
        <v/>
        <stp/>
        <stp>*H</stp>
        <stp>ICE</stp>
        <stp>Last</stp>
        <stp/>
        <stp>42608.3333333333</stp>
        <tr r="AW217" s="15"/>
      </tp>
      <tp t="s">
        <v/>
        <stp/>
        <stp>*H</stp>
        <stp>IBM</stp>
        <stp>Last</stp>
        <stp/>
        <stp>42613.3333333333</stp>
        <tr r="AY214" s="15"/>
      </tp>
      <tp t="s">
        <v/>
        <stp/>
        <stp>*H</stp>
        <stp>IBM</stp>
        <stp>Last</stp>
        <stp/>
        <stp>42612.3333333333</stp>
        <tr r="AY215" s="15"/>
      </tp>
      <tp t="s">
        <v/>
        <stp/>
        <stp>*H</stp>
        <stp>ICE</stp>
        <stp>Last</stp>
        <stp/>
        <stp>42615.3333333333</stp>
        <tr r="AW212" s="15"/>
      </tp>
      <tp t="s">
        <v/>
        <stp/>
        <stp>*H</stp>
        <stp>ICE</stp>
        <stp>Last</stp>
        <stp/>
        <stp>42614.3333333333</stp>
        <tr r="AW213" s="15"/>
      </tp>
      <tp t="s">
        <v/>
        <stp/>
        <stp>*H</stp>
        <stp>ICE</stp>
        <stp>Last</stp>
        <stp/>
        <stp>42611.3333333333</stp>
        <tr r="AW216" s="15"/>
      </tp>
      <tp t="s">
        <v/>
        <stp/>
        <stp>*H</stp>
        <stp>IBM</stp>
        <stp>Last</stp>
        <stp/>
        <stp>42608.3333333333</stp>
        <tr r="AY217" s="15"/>
      </tp>
      <tp t="s">
        <v/>
        <stp/>
        <stp>*H</stp>
        <stp>ICE</stp>
        <stp>Last</stp>
        <stp/>
        <stp>42613.3333333333</stp>
        <tr r="AW214" s="15"/>
      </tp>
      <tp t="s">
        <v/>
        <stp/>
        <stp>*H</stp>
        <stp>ICE</stp>
        <stp>Last</stp>
        <stp/>
        <stp>42612.3333333333</stp>
        <tr r="AW215" s="15"/>
      </tp>
      <tp t="s">
        <v/>
        <stp/>
        <stp>*H</stp>
        <stp>IBM</stp>
        <stp>Last</stp>
        <stp/>
        <stp>42605.3333333333</stp>
        <tr r="AY220" s="15"/>
      </tp>
      <tp t="s">
        <v/>
        <stp/>
        <stp>*H</stp>
        <stp>IBM</stp>
        <stp>Last</stp>
        <stp/>
        <stp>42604.3333333333</stp>
        <tr r="AY221" s="15"/>
      </tp>
      <tp t="s">
        <v/>
        <stp/>
        <stp>*H</stp>
        <stp>IBM</stp>
        <stp>Last</stp>
        <stp/>
        <stp>42607.3333333333</stp>
        <tr r="AY218" s="15"/>
      </tp>
      <tp t="s">
        <v/>
        <stp/>
        <stp>*H</stp>
        <stp>IBM</stp>
        <stp>Last</stp>
        <stp/>
        <stp>42606.3333333333</stp>
        <tr r="AY219" s="15"/>
      </tp>
      <tp t="s">
        <v/>
        <stp/>
        <stp>*H</stp>
        <stp>IBM</stp>
        <stp>Last</stp>
        <stp/>
        <stp>42601.3333333333</stp>
        <tr r="AY222" s="15"/>
      </tp>
      <tp t="s">
        <v/>
        <stp/>
        <stp>*H</stp>
        <stp>ICE</stp>
        <stp>Last</stp>
        <stp/>
        <stp>42619.3333333333</stp>
        <tr r="AW211" s="15"/>
      </tp>
      <tp t="s">
        <v/>
        <stp/>
        <stp>*H</stp>
        <stp>IBM</stp>
        <stp>Last</stp>
        <stp/>
        <stp>42600.3333333333</stp>
        <tr r="AY223" s="15"/>
      </tp>
      <tp t="s">
        <v/>
        <stp/>
        <stp>*H</stp>
        <stp>ICE</stp>
        <stp>Last</stp>
        <stp/>
        <stp>42664.3333333333</stp>
        <tr r="AW178" s="15"/>
      </tp>
      <tp t="s">
        <v/>
        <stp/>
        <stp>*H</stp>
        <stp>ICE</stp>
        <stp>Last</stp>
        <stp/>
        <stp>42667.3333333333</stp>
        <tr r="AW177" s="15"/>
      </tp>
      <tp t="s">
        <v/>
        <stp/>
        <stp>*H</stp>
        <stp>ICE</stp>
        <stp>Last</stp>
        <stp/>
        <stp>42661.3333333333</stp>
        <tr r="AW181" s="15"/>
      </tp>
      <tp t="s">
        <v/>
        <stp/>
        <stp>*H</stp>
        <stp>IBM</stp>
        <stp>Last</stp>
        <stp/>
        <stp>42678.3333333333</stp>
        <tr r="AY168" s="15"/>
      </tp>
      <tp t="s">
        <v/>
        <stp/>
        <stp>*H</stp>
        <stp>ICE</stp>
        <stp>Last</stp>
        <stp/>
        <stp>42660.3333333333</stp>
        <tr r="AW182" s="15"/>
      </tp>
      <tp t="s">
        <v/>
        <stp/>
        <stp>*H</stp>
        <stp>ICE</stp>
        <stp>Last</stp>
        <stp/>
        <stp>42663.3333333333</stp>
        <tr r="AW179" s="15"/>
      </tp>
      <tp t="s">
        <v/>
        <stp/>
        <stp>*H</stp>
        <stp>ICE</stp>
        <stp>Last</stp>
        <stp/>
        <stp>42662.3333333333</stp>
        <tr r="AW180" s="15"/>
      </tp>
      <tp t="s">
        <v/>
        <stp/>
        <stp>*H</stp>
        <stp>IBM</stp>
        <stp>Last</stp>
        <stp/>
        <stp>42675.3333333333</stp>
        <tr r="AY171" s="15"/>
      </tp>
      <tp t="s">
        <v/>
        <stp/>
        <stp>*H</stp>
        <stp>IBM</stp>
        <stp>Last</stp>
        <stp/>
        <stp>42674.3333333333</stp>
        <tr r="AY172" s="15"/>
      </tp>
      <tp t="s">
        <v/>
        <stp/>
        <stp>*H</stp>
        <stp>IBM</stp>
        <stp>Last</stp>
        <stp/>
        <stp>42677.3333333333</stp>
        <tr r="AY169" s="15"/>
      </tp>
      <tp t="s">
        <v/>
        <stp/>
        <stp>*H</stp>
        <stp>IBM</stp>
        <stp>Last</stp>
        <stp/>
        <stp>42676.3333333333</stp>
        <tr r="AY170" s="15"/>
      </tp>
      <tp t="s">
        <v/>
        <stp/>
        <stp>*H</stp>
        <stp>IBM</stp>
        <stp>Last</stp>
        <stp/>
        <stp>42671.3333333333</stp>
        <tr r="AY173" s="15"/>
      </tp>
      <tp t="s">
        <v/>
        <stp/>
        <stp>*H</stp>
        <stp>ICE</stp>
        <stp>Last</stp>
        <stp/>
        <stp>42669.3333333333</stp>
        <tr r="AW175" s="15"/>
      </tp>
      <tp t="s">
        <v/>
        <stp/>
        <stp>*H</stp>
        <stp>IBM</stp>
        <stp>Last</stp>
        <stp/>
        <stp>42670.3333333333</stp>
        <tr r="AY174" s="15"/>
      </tp>
      <tp t="s">
        <v/>
        <stp/>
        <stp>*H</stp>
        <stp>ICE</stp>
        <stp>Last</stp>
        <stp/>
        <stp>42668.3333333333</stp>
        <tr r="AW176" s="15"/>
      </tp>
      <tp t="s">
        <v/>
        <stp/>
        <stp>*H</stp>
        <stp>ICE</stp>
        <stp>Last</stp>
        <stp/>
        <stp>42675.3333333333</stp>
        <tr r="AW171" s="15"/>
      </tp>
      <tp t="s">
        <v/>
        <stp/>
        <stp>*H</stp>
        <stp>ICE</stp>
        <stp>Last</stp>
        <stp/>
        <stp>42674.3333333333</stp>
        <tr r="AW172" s="15"/>
      </tp>
      <tp t="s">
        <v/>
        <stp/>
        <stp>*H</stp>
        <stp>ICE</stp>
        <stp>Last</stp>
        <stp/>
        <stp>42677.3333333333</stp>
        <tr r="AW169" s="15"/>
      </tp>
      <tp t="s">
        <v/>
        <stp/>
        <stp>*H</stp>
        <stp>ICE</stp>
        <stp>Last</stp>
        <stp/>
        <stp>42676.3333333333</stp>
        <tr r="AW170" s="15"/>
      </tp>
      <tp t="s">
        <v/>
        <stp/>
        <stp>*H</stp>
        <stp>IBM</stp>
        <stp>Last</stp>
        <stp/>
        <stp>42669.3333333333</stp>
        <tr r="AY175" s="15"/>
      </tp>
      <tp t="s">
        <v/>
        <stp/>
        <stp>*H</stp>
        <stp>ICE</stp>
        <stp>Last</stp>
        <stp/>
        <stp>42671.3333333333</stp>
        <tr r="AW173" s="15"/>
      </tp>
      <tp t="s">
        <v/>
        <stp/>
        <stp>*H</stp>
        <stp>IBM</stp>
        <stp>Last</stp>
        <stp/>
        <stp>42668.3333333333</stp>
        <tr r="AY176" s="15"/>
      </tp>
      <tp t="s">
        <v/>
        <stp/>
        <stp>*H</stp>
        <stp>ICE</stp>
        <stp>Last</stp>
        <stp/>
        <stp>42670.3333333333</stp>
        <tr r="AW174" s="15"/>
      </tp>
      <tp t="s">
        <v/>
        <stp/>
        <stp>*H</stp>
        <stp>IBM</stp>
        <stp>Last</stp>
        <stp/>
        <stp>42664.3333333333</stp>
        <tr r="AY178" s="15"/>
      </tp>
      <tp t="s">
        <v/>
        <stp/>
        <stp>*H</stp>
        <stp>IBM</stp>
        <stp>Last</stp>
        <stp/>
        <stp>42667.3333333333</stp>
        <tr r="AY177" s="15"/>
      </tp>
      <tp t="s">
        <v/>
        <stp/>
        <stp>*H</stp>
        <stp>IBM</stp>
        <stp>Last</stp>
        <stp/>
        <stp>42661.3333333333</stp>
        <tr r="AY181" s="15"/>
      </tp>
      <tp t="s">
        <v/>
        <stp/>
        <stp>*H</stp>
        <stp>IBM</stp>
        <stp>Last</stp>
        <stp/>
        <stp>42660.3333333333</stp>
        <tr r="AY182" s="15"/>
      </tp>
      <tp t="s">
        <v/>
        <stp/>
        <stp>*H</stp>
        <stp>ICE</stp>
        <stp>Last</stp>
        <stp/>
        <stp>42678.3333333333</stp>
        <tr r="AW168" s="15"/>
      </tp>
      <tp t="s">
        <v/>
        <stp/>
        <stp>*H</stp>
        <stp>IBM</stp>
        <stp>Last</stp>
        <stp/>
        <stp>42663.3333333333</stp>
        <tr r="AY179" s="15"/>
      </tp>
      <tp t="s">
        <v/>
        <stp/>
        <stp>*H</stp>
        <stp>IBM</stp>
        <stp>Last</stp>
        <stp/>
        <stp>42662.3333333333</stp>
        <tr r="AY180" s="15"/>
      </tp>
      <tp t="s">
        <v/>
        <stp/>
        <stp>*H</stp>
        <stp>ICE</stp>
        <stp>Last</stp>
        <stp/>
        <stp>42647.3333333333</stp>
        <tr r="AW191" s="15"/>
      </tp>
      <tp t="s">
        <v/>
        <stp/>
        <stp>*H</stp>
        <stp>ICE</stp>
        <stp>Last</stp>
        <stp/>
        <stp>42646.3333333333</stp>
        <tr r="AW192" s="15"/>
      </tp>
      <tp t="s">
        <v/>
        <stp/>
        <stp>*H</stp>
        <stp>ICE</stp>
        <stp>Last</stp>
        <stp/>
        <stp>42641.3333333333</stp>
        <tr r="AW195" s="15"/>
      </tp>
      <tp t="s">
        <v/>
        <stp/>
        <stp>*H</stp>
        <stp>ICE</stp>
        <stp>Last</stp>
        <stp/>
        <stp>42640.3333333333</stp>
        <tr r="AW196" s="15"/>
      </tp>
      <tp t="s">
        <v/>
        <stp/>
        <stp>*H</stp>
        <stp>ICE</stp>
        <stp>Last</stp>
        <stp/>
        <stp>42643.3333333333</stp>
        <tr r="AW193" s="15"/>
      </tp>
      <tp t="s">
        <v/>
        <stp/>
        <stp>*H</stp>
        <stp>ICE</stp>
        <stp>Last</stp>
        <stp/>
        <stp>42642.3333333333</stp>
        <tr r="AW194" s="15"/>
      </tp>
      <tp t="s">
        <v/>
        <stp/>
        <stp>*H</stp>
        <stp>IBM</stp>
        <stp>Last</stp>
        <stp/>
        <stp>42655.3333333333</stp>
        <tr r="AY185" s="15"/>
      </tp>
      <tp t="s">
        <v/>
        <stp/>
        <stp>*H</stp>
        <stp>IBM</stp>
        <stp>Last</stp>
        <stp/>
        <stp>42654.3333333333</stp>
        <tr r="AY186" s="15"/>
      </tp>
      <tp t="s">
        <v/>
        <stp/>
        <stp>*H</stp>
        <stp>IBM</stp>
        <stp>Last</stp>
        <stp/>
        <stp>42657.3333333333</stp>
        <tr r="AY183" s="15"/>
      </tp>
      <tp t="s">
        <v/>
        <stp/>
        <stp>*H</stp>
        <stp>IBM</stp>
        <stp>Last</stp>
        <stp/>
        <stp>42656.3333333333</stp>
        <tr r="AY184" s="15"/>
      </tp>
      <tp t="s">
        <v/>
        <stp/>
        <stp>*H</stp>
        <stp>ICE</stp>
        <stp>Last</stp>
        <stp/>
        <stp>42649.3333333333</stp>
        <tr r="AW189" s="15"/>
      </tp>
      <tp t="s">
        <v/>
        <stp/>
        <stp>*H</stp>
        <stp>IBM</stp>
        <stp>Last</stp>
        <stp/>
        <stp>42650.3333333333</stp>
        <tr r="AY188" s="15"/>
      </tp>
      <tp t="s">
        <v/>
        <stp/>
        <stp>*H</stp>
        <stp>ICE</stp>
        <stp>Last</stp>
        <stp/>
        <stp>42648.3333333333</stp>
        <tr r="AW190" s="15"/>
      </tp>
      <tp t="s">
        <v/>
        <stp/>
        <stp>*H</stp>
        <stp>IBM</stp>
        <stp>Last</stp>
        <stp/>
        <stp>42653.3333333333</stp>
        <tr r="AY187" s="15"/>
      </tp>
      <tp t="s">
        <v/>
        <stp/>
        <stp>*H</stp>
        <stp>ICE</stp>
        <stp>Last</stp>
        <stp/>
        <stp>42655.3333333333</stp>
        <tr r="AW185" s="15"/>
      </tp>
      <tp t="s">
        <v/>
        <stp/>
        <stp>*H</stp>
        <stp>ICE</stp>
        <stp>Last</stp>
        <stp/>
        <stp>42654.3333333333</stp>
        <tr r="AW186" s="15"/>
      </tp>
      <tp t="s">
        <v/>
        <stp/>
        <stp>*H</stp>
        <stp>ICE</stp>
        <stp>Last</stp>
        <stp/>
        <stp>42657.3333333333</stp>
        <tr r="AW183" s="15"/>
      </tp>
      <tp t="s">
        <v/>
        <stp/>
        <stp>*H</stp>
        <stp>ICE</stp>
        <stp>Last</stp>
        <stp/>
        <stp>42656.3333333333</stp>
        <tr r="AW184" s="15"/>
      </tp>
      <tp t="s">
        <v/>
        <stp/>
        <stp>*H</stp>
        <stp>IBM</stp>
        <stp>Last</stp>
        <stp/>
        <stp>42649.3333333333</stp>
        <tr r="AY189" s="15"/>
      </tp>
      <tp t="s">
        <v/>
        <stp/>
        <stp>*H</stp>
        <stp>IBM</stp>
        <stp>Last</stp>
        <stp/>
        <stp>42648.3333333333</stp>
        <tr r="AY190" s="15"/>
      </tp>
      <tp t="s">
        <v/>
        <stp/>
        <stp>*H</stp>
        <stp>ICE</stp>
        <stp>Last</stp>
        <stp/>
        <stp>42650.3333333333</stp>
        <tr r="AW188" s="15"/>
      </tp>
      <tp t="s">
        <v/>
        <stp/>
        <stp>*H</stp>
        <stp>ICE</stp>
        <stp>Last</stp>
        <stp/>
        <stp>42653.3333333333</stp>
        <tr r="AW187" s="15"/>
      </tp>
      <tp t="s">
        <v/>
        <stp/>
        <stp>*H</stp>
        <stp>IBM</stp>
        <stp>Last</stp>
        <stp/>
        <stp>42647.3333333333</stp>
        <tr r="AY191" s="15"/>
      </tp>
      <tp t="s">
        <v/>
        <stp/>
        <stp>*H</stp>
        <stp>IBM</stp>
        <stp>Last</stp>
        <stp/>
        <stp>42646.3333333333</stp>
        <tr r="AY192" s="15"/>
      </tp>
      <tp t="s">
        <v/>
        <stp/>
        <stp>*H</stp>
        <stp>IBM</stp>
        <stp>Last</stp>
        <stp/>
        <stp>42641.3333333333</stp>
        <tr r="AY195" s="15"/>
      </tp>
      <tp t="s">
        <v/>
        <stp/>
        <stp>*H</stp>
        <stp>IBM</stp>
        <stp>Last</stp>
        <stp/>
        <stp>42640.3333333333</stp>
        <tr r="AY196" s="15"/>
      </tp>
      <tp t="s">
        <v/>
        <stp/>
        <stp>*H</stp>
        <stp>IBM</stp>
        <stp>Last</stp>
        <stp/>
        <stp>42643.3333333333</stp>
        <tr r="AY193" s="15"/>
      </tp>
      <tp t="s">
        <v/>
        <stp/>
        <stp>*H</stp>
        <stp>IBM</stp>
        <stp>Last</stp>
        <stp/>
        <stp>42642.3333333333</stp>
        <tr r="AY194" s="15"/>
      </tp>
      <tp t="s">
        <v/>
        <stp/>
        <stp>*H</stp>
        <stp>ICE</stp>
        <stp>Last</stp>
        <stp/>
        <stp>42692.2916666667</stp>
        <tr r="AW158" s="15"/>
      </tp>
      <tp t="s">
        <v/>
        <stp/>
        <stp>*H</stp>
        <stp>IBM</stp>
        <stp>Last</stp>
        <stp/>
        <stp>42688.2916666667</stp>
        <tr r="AY162" s="15"/>
      </tp>
      <tp t="s">
        <v/>
        <stp/>
        <stp>*H</stp>
        <stp>ICE</stp>
        <stp>Last</stp>
        <stp/>
        <stp>42690.2916666667</stp>
        <tr r="AW160" s="15"/>
      </tp>
      <tp t="s">
        <v/>
        <stp/>
        <stp>*H</stp>
        <stp>IBM</stp>
        <stp>Last</stp>
        <stp/>
        <stp>42689.2916666667</stp>
        <tr r="AY161" s="15"/>
      </tp>
      <tp t="s">
        <v/>
        <stp/>
        <stp>*H</stp>
        <stp>ICE</stp>
        <stp>Last</stp>
        <stp/>
        <stp>42691.2916666667</stp>
        <tr r="AW159" s="15"/>
      </tp>
      <tp t="s">
        <v/>
        <stp/>
        <stp>*H</stp>
        <stp>ICE</stp>
        <stp>Last</stp>
        <stp/>
        <stp>42696.2916666667</stp>
        <tr r="AW156" s="15"/>
      </tp>
      <tp t="s">
        <v/>
        <stp/>
        <stp>*H</stp>
        <stp>ICE</stp>
        <stp>Last</stp>
        <stp/>
        <stp>42697.2916666667</stp>
        <tr r="AW155" s="15"/>
      </tp>
      <tp t="s">
        <v/>
        <stp/>
        <stp>*H</stp>
        <stp>ICE</stp>
        <stp>Last</stp>
        <stp/>
        <stp>42695.2916666667</stp>
        <tr r="AW157" s="15"/>
      </tp>
      <tp t="s">
        <v/>
        <stp/>
        <stp>*H</stp>
        <stp>IBM</stp>
        <stp>Last</stp>
        <stp/>
        <stp>42682.2916666667</stp>
        <tr r="AY166" s="15"/>
      </tp>
      <tp t="s">
        <v/>
        <stp/>
        <stp>*H</stp>
        <stp>IBM</stp>
        <stp>Last</stp>
        <stp/>
        <stp>42683.2916666667</stp>
        <tr r="AY165" s="15"/>
      </tp>
      <tp t="s">
        <v/>
        <stp/>
        <stp>*H</stp>
        <stp>IBM</stp>
        <stp>Last</stp>
        <stp/>
        <stp>42681.2916666667</stp>
        <tr r="AY167" s="15"/>
      </tp>
      <tp t="s">
        <v/>
        <stp/>
        <stp>*H</stp>
        <stp>ICE</stp>
        <stp>Last</stp>
        <stp/>
        <stp>42699.2916666667</stp>
        <tr r="AW154" s="15"/>
      </tp>
      <tp t="s">
        <v/>
        <stp/>
        <stp>*H</stp>
        <stp>IBM</stp>
        <stp>Last</stp>
        <stp/>
        <stp>42684.2916666667</stp>
        <tr r="AY164" s="15"/>
      </tp>
      <tp t="s">
        <v/>
        <stp/>
        <stp>*H</stp>
        <stp>IBM</stp>
        <stp>Last</stp>
        <stp/>
        <stp>42685.2916666667</stp>
        <tr r="AY163" s="15"/>
      </tp>
      <tp t="s">
        <v/>
        <stp/>
        <stp>*H</stp>
        <stp>ICE</stp>
        <stp>Last</stp>
        <stp/>
        <stp>42682.2916666667</stp>
        <tr r="AW166" s="15"/>
      </tp>
      <tp t="s">
        <v/>
        <stp/>
        <stp>*H</stp>
        <stp>ICE</stp>
        <stp>Last</stp>
        <stp/>
        <stp>42683.2916666667</stp>
        <tr r="AW165" s="15"/>
      </tp>
      <tp t="s">
        <v/>
        <stp/>
        <stp>*H</stp>
        <stp>IBM</stp>
        <stp>Last</stp>
        <stp/>
        <stp>42699.2916666667</stp>
        <tr r="AY154" s="15"/>
      </tp>
      <tp t="s">
        <v/>
        <stp/>
        <stp>*H</stp>
        <stp>ICE</stp>
        <stp>Last</stp>
        <stp/>
        <stp>42681.2916666667</stp>
        <tr r="AW167" s="15"/>
      </tp>
      <tp t="s">
        <v/>
        <stp/>
        <stp>*H</stp>
        <stp>ICE</stp>
        <stp>Last</stp>
        <stp/>
        <stp>42684.2916666667</stp>
        <tr r="AW164" s="15"/>
      </tp>
      <tp t="s">
        <v/>
        <stp/>
        <stp>*H</stp>
        <stp>ICE</stp>
        <stp>Last</stp>
        <stp/>
        <stp>42685.2916666667</stp>
        <tr r="AW163" s="15"/>
      </tp>
      <tp t="s">
        <v/>
        <stp/>
        <stp>*H</stp>
        <stp>IBM</stp>
        <stp>Last</stp>
        <stp/>
        <stp>42692.2916666667</stp>
        <tr r="AY158" s="15"/>
      </tp>
      <tp t="s">
        <v/>
        <stp/>
        <stp>*H</stp>
        <stp>IBM</stp>
        <stp>Last</stp>
        <stp/>
        <stp>42690.2916666667</stp>
        <tr r="AY160" s="15"/>
      </tp>
      <tp t="s">
        <v/>
        <stp/>
        <stp>*H</stp>
        <stp>ICE</stp>
        <stp>Last</stp>
        <stp/>
        <stp>42688.2916666667</stp>
        <tr r="AW162" s="15"/>
      </tp>
      <tp t="s">
        <v/>
        <stp/>
        <stp>*H</stp>
        <stp>IBM</stp>
        <stp>Last</stp>
        <stp/>
        <stp>42691.2916666667</stp>
        <tr r="AY159" s="15"/>
      </tp>
      <tp t="s">
        <v/>
        <stp/>
        <stp>*H</stp>
        <stp>ICE</stp>
        <stp>Last</stp>
        <stp/>
        <stp>42689.2916666667</stp>
        <tr r="AW161" s="15"/>
      </tp>
      <tp t="s">
        <v/>
        <stp/>
        <stp>*H</stp>
        <stp>IBM</stp>
        <stp>Last</stp>
        <stp/>
        <stp>42696.2916666667</stp>
        <tr r="AY156" s="15"/>
      </tp>
      <tp t="s">
        <v/>
        <stp/>
        <stp>*H</stp>
        <stp>IBM</stp>
        <stp>Last</stp>
        <stp/>
        <stp>42697.2916666667</stp>
        <tr r="AY155" s="15"/>
      </tp>
      <tp t="s">
        <v/>
        <stp/>
        <stp>*H</stp>
        <stp>IBM</stp>
        <stp>Last</stp>
        <stp/>
        <stp>42695.2916666667</stp>
        <tr r="AY157" s="15"/>
      </tp>
      <tp>
        <v>10.189</v>
        <stp/>
        <stp>IBM</stp>
        <stp>PRD__52WkReturn2</stp>
        <tr r="J36" s="15"/>
      </tp>
      <tp>
        <v>5.2110000000000003</v>
        <stp/>
        <stp>IBM</stp>
        <stp>PRD__52WkReturn1</stp>
        <tr r="J35" s="15"/>
      </tp>
      <tp>
        <v>-2.0110000000000001</v>
        <stp/>
        <stp>ICE</stp>
        <stp>PRD__52WkReturn2</stp>
        <tr r="H36" s="15"/>
      </tp>
      <tp>
        <v>-3.2309999999999999</v>
        <stp/>
        <stp>ICE</stp>
        <stp>PRD__52WkReturn1</stp>
        <tr r="H35" s="15"/>
      </tp>
      <tp>
        <v>-1.65</v>
        <stp/>
        <stp>GE</stp>
        <stp>Change</stp>
        <tr r="I7" s="15"/>
      </tp>
      <tp>
        <v>558.45799999999997</v>
        <stp/>
        <stp>ICE</stp>
        <stp>SharesOut</stp>
        <tr r="H29" s="15"/>
      </tp>
      <tp>
        <v>34642.898427</v>
        <stp/>
        <stp>GE</stp>
        <stp>CMPST_BOOKVAL</stp>
        <tr r="I42" s="15"/>
      </tp>
      <tp>
        <v>0.79997399999999996</v>
        <stp/>
        <stp>GE</stp>
        <stp>QkRatio</stp>
        <tr r="I45" s="15"/>
      </tp>
      <tp>
        <v>3.13</v>
        <stp/>
        <stp>ICE</stp>
        <stp>PRD_Ratio</stp>
        <tr r="H31" s="15"/>
      </tp>
      <tp>
        <v>1096550000</v>
        <stp/>
        <stp>GE</stp>
        <stp>Shares</stp>
        <tr r="I28" s="15"/>
      </tp>
      <tp>
        <v>-20.327999999999999</v>
        <stp/>
        <stp>GE</stp>
        <stp>PRD__52WkReturn1</stp>
        <tr r="I35" s="15"/>
      </tp>
      <tp>
        <v>-20.006</v>
        <stp/>
        <stp>GE</stp>
        <stp>PRD__52WkReturn2</stp>
        <tr r="I36" s="15"/>
      </tp>
      <tp>
        <v>1.1174999999999999</v>
        <stp/>
        <stp>GE</stp>
        <stp>BETA</stp>
        <tr r="I41" s="15"/>
      </tp>
      <tp>
        <v>137.66</v>
        <stp/>
        <stp>IBM</stp>
        <stp>Low</stp>
        <tr r="J12" s="15"/>
      </tp>
      <tp>
        <v>108.85</v>
        <stp/>
        <stp>ICE</stp>
        <stp>Low</stp>
        <tr r="H12" s="15"/>
      </tp>
      <tp>
        <v>2.57605</v>
        <stp/>
        <stp>GE</stp>
        <stp>PtoBook</stp>
        <tr r="I49" s="15"/>
      </tp>
      <tp>
        <v>1834029</v>
        <stp/>
        <stp>GE</stp>
        <stp>Volume</stp>
        <tr r="I14" s="15"/>
      </tp>
      <tp>
        <v>4.08</v>
        <stp/>
        <stp>IBM</stp>
        <stp>PRD_Ratio</stp>
        <tr r="J31" s="15"/>
      </tp>
      <tp>
        <v>31.59263</v>
        <stp/>
        <stp>GE</stp>
        <stp>Book Value Per Share</stp>
        <tr r="I43" s="15"/>
      </tp>
      <tp>
        <v>138.54</v>
        <stp/>
        <stp>IBM</stp>
        <stp>Ask</stp>
        <tr r="J9" s="15"/>
      </tp>
      <tp>
        <v>109.6</v>
        <stp/>
        <stp>ICE</stp>
        <stp>Ask</stp>
        <tr r="H9" s="15"/>
      </tp>
      <tp>
        <v>138.52000000000001</v>
        <stp/>
        <stp>IBM</stp>
        <stp>Bid</stp>
        <tr r="J8" s="15"/>
      </tp>
      <tp>
        <v>109.58</v>
        <stp/>
        <stp>ICE</stp>
        <stp>Bid</stp>
        <tr r="H8" s="15"/>
      </tp>
      <tp>
        <v>6.0072000000000001</v>
        <stp/>
        <stp>ICE</stp>
        <stp>EPS</stp>
        <tr r="H25" s="15"/>
      </tp>
      <tp>
        <v>6.2150999999999996</v>
        <stp/>
        <stp>IBM</stp>
        <stp>EPS</stp>
        <tr r="J25" s="15"/>
      </tp>
      <tp>
        <v>90</v>
        <stp/>
        <stp>ICE</stp>
        <stp>Dividend Interval</stp>
        <tr r="H19" s="15"/>
      </tp>
      <tp>
        <v>139.07</v>
        <stp/>
        <stp>IBM</stp>
        <stp>PrevPrice</stp>
        <tr r="J13" s="15"/>
      </tp>
      <tp>
        <v>139.34</v>
        <stp/>
        <stp>IBM</stp>
        <stp>High</stp>
        <tr r="J11" s="15"/>
      </tp>
      <tp>
        <v>1093.4138479999999</v>
        <stp/>
        <stp>GE</stp>
        <stp>Float</stp>
        <tr r="I30" s="15"/>
      </tp>
      <tp>
        <v>112.05</v>
        <stp/>
        <stp>ICE</stp>
        <stp>High</stp>
        <tr r="H11" s="15"/>
      </tp>
      <tp>
        <v>78.5</v>
        <stp/>
        <stp>GE</stp>
        <stp>Open</stp>
        <tr r="I10" s="15"/>
      </tp>
      <tp>
        <v>90</v>
        <stp/>
        <stp>IBM</stp>
        <stp>Dividend Interval</stp>
        <tr r="J19" s="15"/>
      </tp>
      <tp>
        <v>22.288409999999999</v>
        <stp/>
        <stp>IBM</stp>
        <stp>PE</stp>
        <tr r="J24" s="15"/>
      </tp>
      <tp>
        <v>18.243107999999999</v>
        <stp/>
        <stp>ICE</stp>
        <stp>PE</stp>
        <tr r="H24" s="15"/>
      </tp>
      <tp>
        <v>42747.291666666664</v>
        <stp/>
        <stp>*HT</stp>
        <stp>ICE;GE;IBM;$SPX</stp>
        <stp>D[tl:Union]</stp>
        <stp>6/28/2016;6/28/2017</stp>
        <stp>137</stp>
        <tr r="AV122" s="15"/>
      </tp>
      <tp>
        <v>42746.291666666664</v>
        <stp/>
        <stp>*HT</stp>
        <stp>ICE;GE;IBM;$SPX</stp>
        <stp>D[tl:Union]</stp>
        <stp>6/28/2016;6/28/2017</stp>
        <stp>136</stp>
        <tr r="AV123" s="15"/>
      </tp>
      <tp>
        <v>42745.291666666664</v>
        <stp/>
        <stp>*HT</stp>
        <stp>ICE;GE;IBM;$SPX</stp>
        <stp>D[tl:Union]</stp>
        <stp>6/28/2016;6/28/2017</stp>
        <stp>135</stp>
        <tr r="AV124" s="15"/>
      </tp>
      <tp>
        <v>42744.291666666664</v>
        <stp/>
        <stp>*HT</stp>
        <stp>ICE;GE;IBM;$SPX</stp>
        <stp>D[tl:Union]</stp>
        <stp>6/28/2016;6/28/2017</stp>
        <stp>134</stp>
        <tr r="AV125" s="15"/>
      </tp>
      <tp>
        <v>42741.291666666664</v>
        <stp/>
        <stp>*HT</stp>
        <stp>ICE;GE;IBM;$SPX</stp>
        <stp>D[tl:Union]</stp>
        <stp>6/28/2016;6/28/2017</stp>
        <stp>133</stp>
        <tr r="AV126" s="15"/>
      </tp>
      <tp>
        <v>42740.291666666664</v>
        <stp/>
        <stp>*HT</stp>
        <stp>ICE;GE;IBM;$SPX</stp>
        <stp>D[tl:Union]</stp>
        <stp>6/28/2016;6/28/2017</stp>
        <stp>132</stp>
        <tr r="AV127" s="15"/>
      </tp>
      <tp>
        <v>42739.291666666664</v>
        <stp/>
        <stp>*HT</stp>
        <stp>ICE;GE;IBM;$SPX</stp>
        <stp>D[tl:Union]</stp>
        <stp>6/28/2016;6/28/2017</stp>
        <stp>131</stp>
        <tr r="AV128" s="15"/>
      </tp>
      <tp>
        <v>42738.291666666664</v>
        <stp/>
        <stp>*HT</stp>
        <stp>ICE;GE;IBM;$SPX</stp>
        <stp>D[tl:Union]</stp>
        <stp>6/28/2016;6/28/2017</stp>
        <stp>130</stp>
        <tr r="AV129" s="15"/>
      </tp>
      <tp>
        <v>42752.291666666664</v>
        <stp/>
        <stp>*HT</stp>
        <stp>ICE;GE;IBM;$SPX</stp>
        <stp>D[tl:Union]</stp>
        <stp>6/28/2016;6/28/2017</stp>
        <stp>139</stp>
        <tr r="AV120" s="15"/>
      </tp>
      <tp>
        <v>42748.291666666664</v>
        <stp/>
        <stp>*HT</stp>
        <stp>ICE;GE;IBM;$SPX</stp>
        <stp>D[tl:Union]</stp>
        <stp>6/28/2016;6/28/2017</stp>
        <stp>138</stp>
        <tr r="AV121" s="15"/>
      </tp>
      <tp>
        <v>42732.291666666664</v>
        <stp/>
        <stp>*HT</stp>
        <stp>ICE;GE;IBM;$SPX</stp>
        <stp>D[tl:Union]</stp>
        <stp>6/28/2016;6/28/2017</stp>
        <stp>127</stp>
        <tr r="AV132" s="15"/>
      </tp>
      <tp>
        <v>42731.291666666664</v>
        <stp/>
        <stp>*HT</stp>
        <stp>ICE;GE;IBM;$SPX</stp>
        <stp>D[tl:Union]</stp>
        <stp>6/28/2016;6/28/2017</stp>
        <stp>126</stp>
        <tr r="AV133" s="15"/>
      </tp>
      <tp>
        <v>42727.291666666664</v>
        <stp/>
        <stp>*HT</stp>
        <stp>ICE;GE;IBM;$SPX</stp>
        <stp>D[tl:Union]</stp>
        <stp>6/28/2016;6/28/2017</stp>
        <stp>125</stp>
        <tr r="AV134" s="15"/>
      </tp>
      <tp>
        <v>42726.291666666664</v>
        <stp/>
        <stp>*HT</stp>
        <stp>ICE;GE;IBM;$SPX</stp>
        <stp>D[tl:Union]</stp>
        <stp>6/28/2016;6/28/2017</stp>
        <stp>124</stp>
        <tr r="AV135" s="15"/>
      </tp>
      <tp>
        <v>42725.291666666664</v>
        <stp/>
        <stp>*HT</stp>
        <stp>ICE;GE;IBM;$SPX</stp>
        <stp>D[tl:Union]</stp>
        <stp>6/28/2016;6/28/2017</stp>
        <stp>123</stp>
        <tr r="AV136" s="15"/>
      </tp>
      <tp>
        <v>42724.291666666664</v>
        <stp/>
        <stp>*HT</stp>
        <stp>ICE;GE;IBM;$SPX</stp>
        <stp>D[tl:Union]</stp>
        <stp>6/28/2016;6/28/2017</stp>
        <stp>122</stp>
        <tr r="AV137" s="15"/>
      </tp>
      <tp>
        <v>42723.291666666664</v>
        <stp/>
        <stp>*HT</stp>
        <stp>ICE;GE;IBM;$SPX</stp>
        <stp>D[tl:Union]</stp>
        <stp>6/28/2016;6/28/2017</stp>
        <stp>121</stp>
        <tr r="AV138" s="15"/>
      </tp>
      <tp>
        <v>42720.291666666664</v>
        <stp/>
        <stp>*HT</stp>
        <stp>ICE;GE;IBM;$SPX</stp>
        <stp>D[tl:Union]</stp>
        <stp>6/28/2016;6/28/2017</stp>
        <stp>120</stp>
        <tr r="AV139" s="15"/>
      </tp>
      <tp>
        <v>42734.291666666664</v>
        <stp/>
        <stp>*HT</stp>
        <stp>ICE;GE;IBM;$SPX</stp>
        <stp>D[tl:Union]</stp>
        <stp>6/28/2016;6/28/2017</stp>
        <stp>129</stp>
        <tr r="AV130" s="15"/>
      </tp>
      <tp>
        <v>42733.291666666664</v>
        <stp/>
        <stp>*HT</stp>
        <stp>ICE;GE;IBM;$SPX</stp>
        <stp>D[tl:Union]</stp>
        <stp>6/28/2016;6/28/2017</stp>
        <stp>128</stp>
        <tr r="AV131" s="15"/>
      </tp>
      <tp>
        <v>42717.291666666664</v>
        <stp/>
        <stp>*HT</stp>
        <stp>ICE;GE;IBM;$SPX</stp>
        <stp>D[tl:Union]</stp>
        <stp>6/28/2016;6/28/2017</stp>
        <stp>117</stp>
        <tr r="AV142" s="15"/>
      </tp>
      <tp>
        <v>42716.291666666664</v>
        <stp/>
        <stp>*HT</stp>
        <stp>ICE;GE;IBM;$SPX</stp>
        <stp>D[tl:Union]</stp>
        <stp>6/28/2016;6/28/2017</stp>
        <stp>116</stp>
        <tr r="AV143" s="15"/>
      </tp>
      <tp>
        <v>42713.291666666664</v>
        <stp/>
        <stp>*HT</stp>
        <stp>ICE;GE;IBM;$SPX</stp>
        <stp>D[tl:Union]</stp>
        <stp>6/28/2016;6/28/2017</stp>
        <stp>115</stp>
        <tr r="AV144" s="15"/>
      </tp>
      <tp>
        <v>42712.291666666664</v>
        <stp/>
        <stp>*HT</stp>
        <stp>ICE;GE;IBM;$SPX</stp>
        <stp>D[tl:Union]</stp>
        <stp>6/28/2016;6/28/2017</stp>
        <stp>114</stp>
        <tr r="AV145" s="15"/>
      </tp>
      <tp>
        <v>42711.291666666664</v>
        <stp/>
        <stp>*HT</stp>
        <stp>ICE;GE;IBM;$SPX</stp>
        <stp>D[tl:Union]</stp>
        <stp>6/28/2016;6/28/2017</stp>
        <stp>113</stp>
        <tr r="AV146" s="15"/>
      </tp>
      <tp>
        <v>42710.291666666664</v>
        <stp/>
        <stp>*HT</stp>
        <stp>ICE;GE;IBM;$SPX</stp>
        <stp>D[tl:Union]</stp>
        <stp>6/28/2016;6/28/2017</stp>
        <stp>112</stp>
        <tr r="AV147" s="15"/>
      </tp>
      <tp>
        <v>42709.291666666664</v>
        <stp/>
        <stp>*HT</stp>
        <stp>ICE;GE;IBM;$SPX</stp>
        <stp>D[tl:Union]</stp>
        <stp>6/28/2016;6/28/2017</stp>
        <stp>111</stp>
        <tr r="AV148" s="15"/>
      </tp>
      <tp>
        <v>42706.291666666664</v>
        <stp/>
        <stp>*HT</stp>
        <stp>ICE;GE;IBM;$SPX</stp>
        <stp>D[tl:Union]</stp>
        <stp>6/28/2016;6/28/2017</stp>
        <stp>110</stp>
        <tr r="AV149" s="15"/>
      </tp>
      <tp>
        <v>42719.291666666664</v>
        <stp/>
        <stp>*HT</stp>
        <stp>ICE;GE;IBM;$SPX</stp>
        <stp>D[tl:Union]</stp>
        <stp>6/28/2016;6/28/2017</stp>
        <stp>119</stp>
        <tr r="AV140" s="15"/>
      </tp>
      <tp>
        <v>42718.291666666664</v>
        <stp/>
        <stp>*HT</stp>
        <stp>ICE;GE;IBM;$SPX</stp>
        <stp>D[tl:Union]</stp>
        <stp>6/28/2016;6/28/2017</stp>
        <stp>118</stp>
        <tr r="AV141" s="15"/>
      </tp>
      <tp>
        <v>42703.291666666664</v>
        <stp/>
        <stp>*HT</stp>
        <stp>ICE;GE;IBM;$SPX</stp>
        <stp>D[tl:Union]</stp>
        <stp>6/28/2016;6/28/2017</stp>
        <stp>107</stp>
        <tr r="AV152" s="15"/>
      </tp>
      <tp>
        <v>42702.291666666664</v>
        <stp/>
        <stp>*HT</stp>
        <stp>ICE;GE;IBM;$SPX</stp>
        <stp>D[tl:Union]</stp>
        <stp>6/28/2016;6/28/2017</stp>
        <stp>106</stp>
        <tr r="AV153" s="15"/>
      </tp>
      <tp>
        <v>42699.291666666664</v>
        <stp/>
        <stp>*HT</stp>
        <stp>ICE;GE;IBM;$SPX</stp>
        <stp>D[tl:Union]</stp>
        <stp>6/28/2016;6/28/2017</stp>
        <stp>105</stp>
        <tr r="AV154" s="15"/>
      </tp>
      <tp>
        <v>42697.291666666664</v>
        <stp/>
        <stp>*HT</stp>
        <stp>ICE;GE;IBM;$SPX</stp>
        <stp>D[tl:Union]</stp>
        <stp>6/28/2016;6/28/2017</stp>
        <stp>104</stp>
        <tr r="AV155" s="15"/>
      </tp>
      <tp>
        <v>42696.291666666664</v>
        <stp/>
        <stp>*HT</stp>
        <stp>ICE;GE;IBM;$SPX</stp>
        <stp>D[tl:Union]</stp>
        <stp>6/28/2016;6/28/2017</stp>
        <stp>103</stp>
        <tr r="AV156" s="15"/>
      </tp>
      <tp>
        <v>42695.291666666664</v>
        <stp/>
        <stp>*HT</stp>
        <stp>ICE;GE;IBM;$SPX</stp>
        <stp>D[tl:Union]</stp>
        <stp>6/28/2016;6/28/2017</stp>
        <stp>102</stp>
        <tr r="AV157" s="15"/>
      </tp>
      <tp>
        <v>42692.291666666664</v>
        <stp/>
        <stp>*HT</stp>
        <stp>ICE;GE;IBM;$SPX</stp>
        <stp>D[tl:Union]</stp>
        <stp>6/28/2016;6/28/2017</stp>
        <stp>101</stp>
        <tr r="AV158" s="15"/>
      </tp>
      <tp>
        <v>42691.291666666664</v>
        <stp/>
        <stp>*HT</stp>
        <stp>ICE;GE;IBM;$SPX</stp>
        <stp>D[tl:Union]</stp>
        <stp>6/28/2016;6/28/2017</stp>
        <stp>100</stp>
        <tr r="AV159" s="15"/>
      </tp>
      <tp>
        <v>42705.291666666664</v>
        <stp/>
        <stp>*HT</stp>
        <stp>ICE;GE;IBM;$SPX</stp>
        <stp>D[tl:Union]</stp>
        <stp>6/28/2016;6/28/2017</stp>
        <stp>109</stp>
        <tr r="AV150" s="15"/>
      </tp>
      <tp>
        <v>42704.291666666664</v>
        <stp/>
        <stp>*HT</stp>
        <stp>ICE;GE;IBM;$SPX</stp>
        <stp>D[tl:Union]</stp>
        <stp>6/28/2016;6/28/2017</stp>
        <stp>108</stp>
        <tr r="AV151" s="15"/>
      </tp>
      <tp>
        <v>42807.333333333336</v>
        <stp/>
        <stp>*HT</stp>
        <stp>ICE;GE;IBM;$SPX</stp>
        <stp>D[tl:Union]</stp>
        <stp>6/28/2016;6/28/2017</stp>
        <stp>177</stp>
        <tr r="AV82" s="15"/>
      </tp>
      <tp>
        <v>42804.291666666664</v>
        <stp/>
        <stp>*HT</stp>
        <stp>ICE;GE;IBM;$SPX</stp>
        <stp>D[tl:Union]</stp>
        <stp>6/28/2016;6/28/2017</stp>
        <stp>176</stp>
        <tr r="AV83" s="15"/>
      </tp>
      <tp>
        <v>42803.291666666664</v>
        <stp/>
        <stp>*HT</stp>
        <stp>ICE;GE;IBM;$SPX</stp>
        <stp>D[tl:Union]</stp>
        <stp>6/28/2016;6/28/2017</stp>
        <stp>175</stp>
        <tr r="AV84" s="15"/>
      </tp>
      <tp>
        <v>42802.291666666664</v>
        <stp/>
        <stp>*HT</stp>
        <stp>ICE;GE;IBM;$SPX</stp>
        <stp>D[tl:Union]</stp>
        <stp>6/28/2016;6/28/2017</stp>
        <stp>174</stp>
        <tr r="AV85" s="15"/>
      </tp>
      <tp>
        <v>42801.291666666664</v>
        <stp/>
        <stp>*HT</stp>
        <stp>ICE;GE;IBM;$SPX</stp>
        <stp>D[tl:Union]</stp>
        <stp>6/28/2016;6/28/2017</stp>
        <stp>173</stp>
        <tr r="AV86" s="15"/>
      </tp>
      <tp>
        <v>42800.291666666664</v>
        <stp/>
        <stp>*HT</stp>
        <stp>ICE;GE;IBM;$SPX</stp>
        <stp>D[tl:Union]</stp>
        <stp>6/28/2016;6/28/2017</stp>
        <stp>172</stp>
        <tr r="AV87" s="15"/>
      </tp>
      <tp>
        <v>42797.291666666664</v>
        <stp/>
        <stp>*HT</stp>
        <stp>ICE;GE;IBM;$SPX</stp>
        <stp>D[tl:Union]</stp>
        <stp>6/28/2016;6/28/2017</stp>
        <stp>171</stp>
        <tr r="AV88" s="15"/>
      </tp>
      <tp>
        <v>42796.291666666664</v>
        <stp/>
        <stp>*HT</stp>
        <stp>ICE;GE;IBM;$SPX</stp>
        <stp>D[tl:Union]</stp>
        <stp>6/28/2016;6/28/2017</stp>
        <stp>170</stp>
        <tr r="AV89" s="15"/>
      </tp>
      <tp>
        <v>42809.333333333336</v>
        <stp/>
        <stp>*HT</stp>
        <stp>ICE;GE;IBM;$SPX</stp>
        <stp>D[tl:Union]</stp>
        <stp>6/28/2016;6/28/2017</stp>
        <stp>179</stp>
        <tr r="AV80" s="15"/>
      </tp>
      <tp>
        <v>42808.333333333336</v>
        <stp/>
        <stp>*HT</stp>
        <stp>ICE;GE;IBM;$SPX</stp>
        <stp>D[tl:Union]</stp>
        <stp>6/28/2016;6/28/2017</stp>
        <stp>178</stp>
        <tr r="AV81" s="15"/>
      </tp>
      <tp>
        <v>42793.291666666664</v>
        <stp/>
        <stp>*HT</stp>
        <stp>ICE;GE;IBM;$SPX</stp>
        <stp>D[tl:Union]</stp>
        <stp>6/28/2016;6/28/2017</stp>
        <stp>167</stp>
        <tr r="AV92" s="15"/>
      </tp>
      <tp>
        <v>42790.291666666664</v>
        <stp/>
        <stp>*HT</stp>
        <stp>ICE;GE;IBM;$SPX</stp>
        <stp>D[tl:Union]</stp>
        <stp>6/28/2016;6/28/2017</stp>
        <stp>166</stp>
        <tr r="AV93" s="15"/>
      </tp>
      <tp>
        <v>42789.291666666664</v>
        <stp/>
        <stp>*HT</stp>
        <stp>ICE;GE;IBM;$SPX</stp>
        <stp>D[tl:Union]</stp>
        <stp>6/28/2016;6/28/2017</stp>
        <stp>165</stp>
        <tr r="AV94" s="15"/>
      </tp>
      <tp>
        <v>42788.291666666664</v>
        <stp/>
        <stp>*HT</stp>
        <stp>ICE;GE;IBM;$SPX</stp>
        <stp>D[tl:Union]</stp>
        <stp>6/28/2016;6/28/2017</stp>
        <stp>164</stp>
        <tr r="AV95" s="15"/>
      </tp>
      <tp>
        <v>42787.291666666664</v>
        <stp/>
        <stp>*HT</stp>
        <stp>ICE;GE;IBM;$SPX</stp>
        <stp>D[tl:Union]</stp>
        <stp>6/28/2016;6/28/2017</stp>
        <stp>163</stp>
        <tr r="AV96" s="15"/>
      </tp>
      <tp>
        <v>42783.291666666664</v>
        <stp/>
        <stp>*HT</stp>
        <stp>ICE;GE;IBM;$SPX</stp>
        <stp>D[tl:Union]</stp>
        <stp>6/28/2016;6/28/2017</stp>
        <stp>162</stp>
        <tr r="AV97" s="15"/>
      </tp>
      <tp>
        <v>42782.291666666664</v>
        <stp/>
        <stp>*HT</stp>
        <stp>ICE;GE;IBM;$SPX</stp>
        <stp>D[tl:Union]</stp>
        <stp>6/28/2016;6/28/2017</stp>
        <stp>161</stp>
        <tr r="AV98" s="15"/>
      </tp>
      <tp>
        <v>42781.291666666664</v>
        <stp/>
        <stp>*HT</stp>
        <stp>ICE;GE;IBM;$SPX</stp>
        <stp>D[tl:Union]</stp>
        <stp>6/28/2016;6/28/2017</stp>
        <stp>160</stp>
        <tr r="AV99" s="15"/>
      </tp>
      <tp>
        <v>42795.291666666664</v>
        <stp/>
        <stp>*HT</stp>
        <stp>ICE;GE;IBM;$SPX</stp>
        <stp>D[tl:Union]</stp>
        <stp>6/28/2016;6/28/2017</stp>
        <stp>169</stp>
        <tr r="AV90" s="15"/>
      </tp>
      <tp>
        <v>42794.291666666664</v>
        <stp/>
        <stp>*HT</stp>
        <stp>ICE;GE;IBM;$SPX</stp>
        <stp>D[tl:Union]</stp>
        <stp>6/28/2016;6/28/2017</stp>
        <stp>168</stp>
        <tr r="AV91" s="15"/>
      </tp>
      <tp>
        <v>42776.291666666664</v>
        <stp/>
        <stp>*HT</stp>
        <stp>ICE;GE;IBM;$SPX</stp>
        <stp>D[tl:Union]</stp>
        <stp>6/28/2016;6/28/2017</stp>
        <stp>157</stp>
        <tr r="AV102" s="15"/>
      </tp>
      <tp>
        <v>42775.291666666664</v>
        <stp/>
        <stp>*HT</stp>
        <stp>ICE;GE;IBM;$SPX</stp>
        <stp>D[tl:Union]</stp>
        <stp>6/28/2016;6/28/2017</stp>
        <stp>156</stp>
        <tr r="AV103" s="15"/>
      </tp>
      <tp>
        <v>42774.291666666664</v>
        <stp/>
        <stp>*HT</stp>
        <stp>ICE;GE;IBM;$SPX</stp>
        <stp>D[tl:Union]</stp>
        <stp>6/28/2016;6/28/2017</stp>
        <stp>155</stp>
        <tr r="AV104" s="15"/>
      </tp>
      <tp>
        <v>42773.291666666664</v>
        <stp/>
        <stp>*HT</stp>
        <stp>ICE;GE;IBM;$SPX</stp>
        <stp>D[tl:Union]</stp>
        <stp>6/28/2016;6/28/2017</stp>
        <stp>154</stp>
        <tr r="AV105" s="15"/>
      </tp>
      <tp>
        <v>42772.291666666664</v>
        <stp/>
        <stp>*HT</stp>
        <stp>ICE;GE;IBM;$SPX</stp>
        <stp>D[tl:Union]</stp>
        <stp>6/28/2016;6/28/2017</stp>
        <stp>153</stp>
        <tr r="AV106" s="15"/>
      </tp>
      <tp>
        <v>42769.291666666664</v>
        <stp/>
        <stp>*HT</stp>
        <stp>ICE;GE;IBM;$SPX</stp>
        <stp>D[tl:Union]</stp>
        <stp>6/28/2016;6/28/2017</stp>
        <stp>152</stp>
        <tr r="AV107" s="15"/>
      </tp>
      <tp>
        <v>42768.291666666664</v>
        <stp/>
        <stp>*HT</stp>
        <stp>ICE;GE;IBM;$SPX</stp>
        <stp>D[tl:Union]</stp>
        <stp>6/28/2016;6/28/2017</stp>
        <stp>151</stp>
        <tr r="AV108" s="15"/>
      </tp>
      <tp>
        <v>42767.291666666664</v>
        <stp/>
        <stp>*HT</stp>
        <stp>ICE;GE;IBM;$SPX</stp>
        <stp>D[tl:Union]</stp>
        <stp>6/28/2016;6/28/2017</stp>
        <stp>150</stp>
        <tr r="AV109" s="15"/>
      </tp>
      <tp>
        <v>42780.291666666664</v>
        <stp/>
        <stp>*HT</stp>
        <stp>ICE;GE;IBM;$SPX</stp>
        <stp>D[tl:Union]</stp>
        <stp>6/28/2016;6/28/2017</stp>
        <stp>159</stp>
        <tr r="AV100" s="15"/>
      </tp>
      <tp>
        <v>42779.291666666664</v>
        <stp/>
        <stp>*HT</stp>
        <stp>ICE;GE;IBM;$SPX</stp>
        <stp>D[tl:Union]</stp>
        <stp>6/28/2016;6/28/2017</stp>
        <stp>158</stp>
        <tr r="AV101" s="15"/>
      </tp>
      <tp>
        <v>42762.291666666664</v>
        <stp/>
        <stp>*HT</stp>
        <stp>ICE;GE;IBM;$SPX</stp>
        <stp>D[tl:Union]</stp>
        <stp>6/28/2016;6/28/2017</stp>
        <stp>147</stp>
        <tr r="AV112" s="15"/>
      </tp>
      <tp>
        <v>42761.291666666664</v>
        <stp/>
        <stp>*HT</stp>
        <stp>ICE;GE;IBM;$SPX</stp>
        <stp>D[tl:Union]</stp>
        <stp>6/28/2016;6/28/2017</stp>
        <stp>146</stp>
        <tr r="AV113" s="15"/>
      </tp>
      <tp>
        <v>42760.291666666664</v>
        <stp/>
        <stp>*HT</stp>
        <stp>ICE;GE;IBM;$SPX</stp>
        <stp>D[tl:Union]</stp>
        <stp>6/28/2016;6/28/2017</stp>
        <stp>145</stp>
        <tr r="AV114" s="15"/>
      </tp>
      <tp>
        <v>42759.291666666664</v>
        <stp/>
        <stp>*HT</stp>
        <stp>ICE;GE;IBM;$SPX</stp>
        <stp>D[tl:Union]</stp>
        <stp>6/28/2016;6/28/2017</stp>
        <stp>144</stp>
        <tr r="AV115" s="15"/>
      </tp>
      <tp>
        <v>42758.291666666664</v>
        <stp/>
        <stp>*HT</stp>
        <stp>ICE;GE;IBM;$SPX</stp>
        <stp>D[tl:Union]</stp>
        <stp>6/28/2016;6/28/2017</stp>
        <stp>143</stp>
        <tr r="AV116" s="15"/>
      </tp>
      <tp>
        <v>42755.291666666664</v>
        <stp/>
        <stp>*HT</stp>
        <stp>ICE;GE;IBM;$SPX</stp>
        <stp>D[tl:Union]</stp>
        <stp>6/28/2016;6/28/2017</stp>
        <stp>142</stp>
        <tr r="AV117" s="15"/>
      </tp>
      <tp>
        <v>42754.291666666664</v>
        <stp/>
        <stp>*HT</stp>
        <stp>ICE;GE;IBM;$SPX</stp>
        <stp>D[tl:Union]</stp>
        <stp>6/28/2016;6/28/2017</stp>
        <stp>141</stp>
        <tr r="AV118" s="15"/>
      </tp>
      <tp>
        <v>42753.291666666664</v>
        <stp/>
        <stp>*HT</stp>
        <stp>ICE;GE;IBM;$SPX</stp>
        <stp>D[tl:Union]</stp>
        <stp>6/28/2016;6/28/2017</stp>
        <stp>140</stp>
        <tr r="AV119" s="15"/>
      </tp>
      <tp>
        <v>42766.291666666664</v>
        <stp/>
        <stp>*HT</stp>
        <stp>ICE;GE;IBM;$SPX</stp>
        <stp>D[tl:Union]</stp>
        <stp>6/28/2016;6/28/2017</stp>
        <stp>149</stp>
        <tr r="AV110" s="15"/>
      </tp>
      <tp>
        <v>42765.291666666664</v>
        <stp/>
        <stp>*HT</stp>
        <stp>ICE;GE;IBM;$SPX</stp>
        <stp>D[tl:Union]</stp>
        <stp>6/28/2016;6/28/2017</stp>
        <stp>148</stp>
        <tr r="AV111" s="15"/>
      </tp>
      <tp>
        <v>42835.333333333336</v>
        <stp/>
        <stp>*HT</stp>
        <stp>ICE;GE;IBM;$SPX</stp>
        <stp>D[tl:Union]</stp>
        <stp>6/28/2016;6/28/2017</stp>
        <stp>197</stp>
        <tr r="AV62" s="15"/>
      </tp>
      <tp>
        <v>42832.333333333336</v>
        <stp/>
        <stp>*HT</stp>
        <stp>ICE;GE;IBM;$SPX</stp>
        <stp>D[tl:Union]</stp>
        <stp>6/28/2016;6/28/2017</stp>
        <stp>196</stp>
        <tr r="AV63" s="15"/>
      </tp>
      <tp>
        <v>42831.333333333336</v>
        <stp/>
        <stp>*HT</stp>
        <stp>ICE;GE;IBM;$SPX</stp>
        <stp>D[tl:Union]</stp>
        <stp>6/28/2016;6/28/2017</stp>
        <stp>195</stp>
        <tr r="AV64" s="15"/>
      </tp>
      <tp>
        <v>42830.333333333336</v>
        <stp/>
        <stp>*HT</stp>
        <stp>ICE;GE;IBM;$SPX</stp>
        <stp>D[tl:Union]</stp>
        <stp>6/28/2016;6/28/2017</stp>
        <stp>194</stp>
        <tr r="AV65" s="15"/>
      </tp>
      <tp>
        <v>42829.333333333336</v>
        <stp/>
        <stp>*HT</stp>
        <stp>ICE;GE;IBM;$SPX</stp>
        <stp>D[tl:Union]</stp>
        <stp>6/28/2016;6/28/2017</stp>
        <stp>193</stp>
        <tr r="AV66" s="15"/>
      </tp>
      <tp>
        <v>42828.333333333336</v>
        <stp/>
        <stp>*HT</stp>
        <stp>ICE;GE;IBM;$SPX</stp>
        <stp>D[tl:Union]</stp>
        <stp>6/28/2016;6/28/2017</stp>
        <stp>192</stp>
        <tr r="AV67" s="15"/>
      </tp>
      <tp>
        <v>42825.333333333336</v>
        <stp/>
        <stp>*HT</stp>
        <stp>ICE;GE;IBM;$SPX</stp>
        <stp>D[tl:Union]</stp>
        <stp>6/28/2016;6/28/2017</stp>
        <stp>191</stp>
        <tr r="AV68" s="15"/>
      </tp>
      <tp>
        <v>42824.333333333336</v>
        <stp/>
        <stp>*HT</stp>
        <stp>ICE;GE;IBM;$SPX</stp>
        <stp>D[tl:Union]</stp>
        <stp>6/28/2016;6/28/2017</stp>
        <stp>190</stp>
        <tr r="AV69" s="15"/>
      </tp>
      <tp>
        <v>42837.333333333336</v>
        <stp/>
        <stp>*HT</stp>
        <stp>ICE;GE;IBM;$SPX</stp>
        <stp>D[tl:Union]</stp>
        <stp>6/28/2016;6/28/2017</stp>
        <stp>199</stp>
        <tr r="AV60" s="15"/>
      </tp>
      <tp>
        <v>42836.333333333336</v>
        <stp/>
        <stp>*HT</stp>
        <stp>ICE;GE;IBM;$SPX</stp>
        <stp>D[tl:Union]</stp>
        <stp>6/28/2016;6/28/2017</stp>
        <stp>198</stp>
        <tr r="AV61" s="15"/>
      </tp>
      <tp>
        <v>42821.333333333336</v>
        <stp/>
        <stp>*HT</stp>
        <stp>ICE;GE;IBM;$SPX</stp>
        <stp>D[tl:Union]</stp>
        <stp>6/28/2016;6/28/2017</stp>
        <stp>187</stp>
        <tr r="AV72" s="15"/>
      </tp>
      <tp>
        <v>42818.333333333336</v>
        <stp/>
        <stp>*HT</stp>
        <stp>ICE;GE;IBM;$SPX</stp>
        <stp>D[tl:Union]</stp>
        <stp>6/28/2016;6/28/2017</stp>
        <stp>186</stp>
        <tr r="AV73" s="15"/>
      </tp>
      <tp>
        <v>42817.333333333336</v>
        <stp/>
        <stp>*HT</stp>
        <stp>ICE;GE;IBM;$SPX</stp>
        <stp>D[tl:Union]</stp>
        <stp>6/28/2016;6/28/2017</stp>
        <stp>185</stp>
        <tr r="AV74" s="15"/>
      </tp>
      <tp>
        <v>42816.333333333336</v>
        <stp/>
        <stp>*HT</stp>
        <stp>ICE;GE;IBM;$SPX</stp>
        <stp>D[tl:Union]</stp>
        <stp>6/28/2016;6/28/2017</stp>
        <stp>184</stp>
        <tr r="AV75" s="15"/>
      </tp>
      <tp>
        <v>42815.333333333336</v>
        <stp/>
        <stp>*HT</stp>
        <stp>ICE;GE;IBM;$SPX</stp>
        <stp>D[tl:Union]</stp>
        <stp>6/28/2016;6/28/2017</stp>
        <stp>183</stp>
        <tr r="AV76" s="15"/>
      </tp>
      <tp>
        <v>42814.333333333336</v>
        <stp/>
        <stp>*HT</stp>
        <stp>ICE;GE;IBM;$SPX</stp>
        <stp>D[tl:Union]</stp>
        <stp>6/28/2016;6/28/2017</stp>
        <stp>182</stp>
        <tr r="AV77" s="15"/>
      </tp>
      <tp>
        <v>42811.333333333336</v>
        <stp/>
        <stp>*HT</stp>
        <stp>ICE;GE;IBM;$SPX</stp>
        <stp>D[tl:Union]</stp>
        <stp>6/28/2016;6/28/2017</stp>
        <stp>181</stp>
        <tr r="AV78" s="15"/>
      </tp>
      <tp>
        <v>42810.333333333336</v>
        <stp/>
        <stp>*HT</stp>
        <stp>ICE;GE;IBM;$SPX</stp>
        <stp>D[tl:Union]</stp>
        <stp>6/28/2016;6/28/2017</stp>
        <stp>180</stp>
        <tr r="AV79" s="15"/>
      </tp>
      <tp>
        <v>42823.333333333336</v>
        <stp/>
        <stp>*HT</stp>
        <stp>ICE;GE;IBM;$SPX</stp>
        <stp>D[tl:Union]</stp>
        <stp>6/28/2016;6/28/2017</stp>
        <stp>189</stp>
        <tr r="AV70" s="15"/>
      </tp>
      <tp>
        <v>42822.333333333336</v>
        <stp/>
        <stp>*HT</stp>
        <stp>ICE;GE;IBM;$SPX</stp>
        <stp>D[tl:Union]</stp>
        <stp>6/28/2016;6/28/2017</stp>
        <stp>188</stp>
        <tr r="AV71" s="15"/>
      </tp>
      <tp>
        <v>42893.333333333336</v>
        <stp/>
        <stp>*HT</stp>
        <stp>ICE;GE;IBM;$SPX</stp>
        <stp>D[tl:Union]</stp>
        <stp>6/28/2016;6/28/2017</stp>
        <stp>237</stp>
        <tr r="AV22" s="15"/>
      </tp>
      <tp>
        <v>42892.333333333336</v>
        <stp/>
        <stp>*HT</stp>
        <stp>ICE;GE;IBM;$SPX</stp>
        <stp>D[tl:Union]</stp>
        <stp>6/28/2016;6/28/2017</stp>
        <stp>236</stp>
        <tr r="AV23" s="15"/>
      </tp>
      <tp>
        <v>42891.333333333336</v>
        <stp/>
        <stp>*HT</stp>
        <stp>ICE;GE;IBM;$SPX</stp>
        <stp>D[tl:Union]</stp>
        <stp>6/28/2016;6/28/2017</stp>
        <stp>235</stp>
        <tr r="AV24" s="15"/>
      </tp>
      <tp>
        <v>42888.333333333336</v>
        <stp/>
        <stp>*HT</stp>
        <stp>ICE;GE;IBM;$SPX</stp>
        <stp>D[tl:Union]</stp>
        <stp>6/28/2016;6/28/2017</stp>
        <stp>234</stp>
        <tr r="AV25" s="15"/>
      </tp>
      <tp>
        <v>42887.333333333336</v>
        <stp/>
        <stp>*HT</stp>
        <stp>ICE;GE;IBM;$SPX</stp>
        <stp>D[tl:Union]</stp>
        <stp>6/28/2016;6/28/2017</stp>
        <stp>233</stp>
        <tr r="AV26" s="15"/>
      </tp>
      <tp>
        <v>42886.333333333336</v>
        <stp/>
        <stp>*HT</stp>
        <stp>ICE;GE;IBM;$SPX</stp>
        <stp>D[tl:Union]</stp>
        <stp>6/28/2016;6/28/2017</stp>
        <stp>232</stp>
        <tr r="AV27" s="15"/>
      </tp>
      <tp>
        <v>42885.333333333336</v>
        <stp/>
        <stp>*HT</stp>
        <stp>ICE;GE;IBM;$SPX</stp>
        <stp>D[tl:Union]</stp>
        <stp>6/28/2016;6/28/2017</stp>
        <stp>231</stp>
        <tr r="AV28" s="15"/>
      </tp>
      <tp>
        <v>42881.333333333336</v>
        <stp/>
        <stp>*HT</stp>
        <stp>ICE;GE;IBM;$SPX</stp>
        <stp>D[tl:Union]</stp>
        <stp>6/28/2016;6/28/2017</stp>
        <stp>230</stp>
        <tr r="AV29" s="15"/>
      </tp>
      <tp>
        <v>42895.333333333336</v>
        <stp/>
        <stp>*HT</stp>
        <stp>ICE;GE;IBM;$SPX</stp>
        <stp>D[tl:Union]</stp>
        <stp>6/28/2016;6/28/2017</stp>
        <stp>239</stp>
        <tr r="AV20" s="15"/>
      </tp>
      <tp>
        <v>42894.333333333336</v>
        <stp/>
        <stp>*HT</stp>
        <stp>ICE;GE;IBM;$SPX</stp>
        <stp>D[tl:Union]</stp>
        <stp>6/28/2016;6/28/2017</stp>
        <stp>238</stp>
        <tr r="AV21" s="15"/>
      </tp>
      <tp>
        <v>42878.333333333336</v>
        <stp/>
        <stp>*HT</stp>
        <stp>ICE;GE;IBM;$SPX</stp>
        <stp>D[tl:Union]</stp>
        <stp>6/28/2016;6/28/2017</stp>
        <stp>227</stp>
        <tr r="AV32" s="15"/>
      </tp>
      <tp>
        <v>42877.333333333336</v>
        <stp/>
        <stp>*HT</stp>
        <stp>ICE;GE;IBM;$SPX</stp>
        <stp>D[tl:Union]</stp>
        <stp>6/28/2016;6/28/2017</stp>
        <stp>226</stp>
        <tr r="AV33" s="15"/>
      </tp>
      <tp>
        <v>42874.333333333336</v>
        <stp/>
        <stp>*HT</stp>
        <stp>ICE;GE;IBM;$SPX</stp>
        <stp>D[tl:Union]</stp>
        <stp>6/28/2016;6/28/2017</stp>
        <stp>225</stp>
        <tr r="AV34" s="15"/>
      </tp>
      <tp>
        <v>42873.333333333336</v>
        <stp/>
        <stp>*HT</stp>
        <stp>ICE;GE;IBM;$SPX</stp>
        <stp>D[tl:Union]</stp>
        <stp>6/28/2016;6/28/2017</stp>
        <stp>224</stp>
        <tr r="AV35" s="15"/>
      </tp>
      <tp>
        <v>42872.333333333336</v>
        <stp/>
        <stp>*HT</stp>
        <stp>ICE;GE;IBM;$SPX</stp>
        <stp>D[tl:Union]</stp>
        <stp>6/28/2016;6/28/2017</stp>
        <stp>223</stp>
        <tr r="AV36" s="15"/>
      </tp>
      <tp>
        <v>42871.333333333336</v>
        <stp/>
        <stp>*HT</stp>
        <stp>ICE;GE;IBM;$SPX</stp>
        <stp>D[tl:Union]</stp>
        <stp>6/28/2016;6/28/2017</stp>
        <stp>222</stp>
        <tr r="AV37" s="15"/>
      </tp>
      <tp>
        <v>42870.333333333336</v>
        <stp/>
        <stp>*HT</stp>
        <stp>ICE;GE;IBM;$SPX</stp>
        <stp>D[tl:Union]</stp>
        <stp>6/28/2016;6/28/2017</stp>
        <stp>221</stp>
        <tr r="AV38" s="15"/>
      </tp>
      <tp>
        <v>42867.333333333336</v>
        <stp/>
        <stp>*HT</stp>
        <stp>ICE;GE;IBM;$SPX</stp>
        <stp>D[tl:Union]</stp>
        <stp>6/28/2016;6/28/2017</stp>
        <stp>220</stp>
        <tr r="AV39" s="15"/>
      </tp>
      <tp>
        <v>42880.333333333336</v>
        <stp/>
        <stp>*HT</stp>
        <stp>ICE;GE;IBM;$SPX</stp>
        <stp>D[tl:Union]</stp>
        <stp>6/28/2016;6/28/2017</stp>
        <stp>229</stp>
        <tr r="AV30" s="15"/>
      </tp>
      <tp>
        <v>42879.333333333336</v>
        <stp/>
        <stp>*HT</stp>
        <stp>ICE;GE;IBM;$SPX</stp>
        <stp>D[tl:Union]</stp>
        <stp>6/28/2016;6/28/2017</stp>
        <stp>228</stp>
        <tr r="AV31" s="15"/>
      </tp>
      <tp>
        <v>42864.333333333336</v>
        <stp/>
        <stp>*HT</stp>
        <stp>ICE;GE;IBM;$SPX</stp>
        <stp>D[tl:Union]</stp>
        <stp>6/28/2016;6/28/2017</stp>
        <stp>217</stp>
        <tr r="AV42" s="15"/>
      </tp>
      <tp>
        <v>42863.333333333336</v>
        <stp/>
        <stp>*HT</stp>
        <stp>ICE;GE;IBM;$SPX</stp>
        <stp>D[tl:Union]</stp>
        <stp>6/28/2016;6/28/2017</stp>
        <stp>216</stp>
        <tr r="AV43" s="15"/>
      </tp>
      <tp>
        <v>42860.333333333336</v>
        <stp/>
        <stp>*HT</stp>
        <stp>ICE;GE;IBM;$SPX</stp>
        <stp>D[tl:Union]</stp>
        <stp>6/28/2016;6/28/2017</stp>
        <stp>215</stp>
        <tr r="AV44" s="15"/>
      </tp>
      <tp>
        <v>42859.333333333336</v>
        <stp/>
        <stp>*HT</stp>
        <stp>ICE;GE;IBM;$SPX</stp>
        <stp>D[tl:Union]</stp>
        <stp>6/28/2016;6/28/2017</stp>
        <stp>214</stp>
        <tr r="AV45" s="15"/>
      </tp>
      <tp>
        <v>42858.333333333336</v>
        <stp/>
        <stp>*HT</stp>
        <stp>ICE;GE;IBM;$SPX</stp>
        <stp>D[tl:Union]</stp>
        <stp>6/28/2016;6/28/2017</stp>
        <stp>213</stp>
        <tr r="AV46" s="15"/>
      </tp>
      <tp>
        <v>42857.333333333336</v>
        <stp/>
        <stp>*HT</stp>
        <stp>ICE;GE;IBM;$SPX</stp>
        <stp>D[tl:Union]</stp>
        <stp>6/28/2016;6/28/2017</stp>
        <stp>212</stp>
        <tr r="AV47" s="15"/>
      </tp>
      <tp>
        <v>42856.333333333336</v>
        <stp/>
        <stp>*HT</stp>
        <stp>ICE;GE;IBM;$SPX</stp>
        <stp>D[tl:Union]</stp>
        <stp>6/28/2016;6/28/2017</stp>
        <stp>211</stp>
        <tr r="AV48" s="15"/>
      </tp>
      <tp>
        <v>42853.333333333336</v>
        <stp/>
        <stp>*HT</stp>
        <stp>ICE;GE;IBM;$SPX</stp>
        <stp>D[tl:Union]</stp>
        <stp>6/28/2016;6/28/2017</stp>
        <stp>210</stp>
        <tr r="AV49" s="15"/>
      </tp>
      <tp>
        <v>42866.333333333336</v>
        <stp/>
        <stp>*HT</stp>
        <stp>ICE;GE;IBM;$SPX</stp>
        <stp>D[tl:Union]</stp>
        <stp>6/28/2016;6/28/2017</stp>
        <stp>219</stp>
        <tr r="AV40" s="15"/>
      </tp>
      <tp>
        <v>42865.333333333336</v>
        <stp/>
        <stp>*HT</stp>
        <stp>ICE;GE;IBM;$SPX</stp>
        <stp>D[tl:Union]</stp>
        <stp>6/28/2016;6/28/2017</stp>
        <stp>218</stp>
        <tr r="AV41" s="15"/>
      </tp>
      <tp>
        <v>42850.333333333336</v>
        <stp/>
        <stp>*HT</stp>
        <stp>ICE;GE;IBM;$SPX</stp>
        <stp>D[tl:Union]</stp>
        <stp>6/28/2016;6/28/2017</stp>
        <stp>207</stp>
        <tr r="AV52" s="15"/>
      </tp>
      <tp>
        <v>42849.333333333336</v>
        <stp/>
        <stp>*HT</stp>
        <stp>ICE;GE;IBM;$SPX</stp>
        <stp>D[tl:Union]</stp>
        <stp>6/28/2016;6/28/2017</stp>
        <stp>206</stp>
        <tr r="AV53" s="15"/>
      </tp>
      <tp>
        <v>42846.333333333336</v>
        <stp/>
        <stp>*HT</stp>
        <stp>ICE;GE;IBM;$SPX</stp>
        <stp>D[tl:Union]</stp>
        <stp>6/28/2016;6/28/2017</stp>
        <stp>205</stp>
        <tr r="AV54" s="15"/>
      </tp>
      <tp>
        <v>42845.333333333336</v>
        <stp/>
        <stp>*HT</stp>
        <stp>ICE;GE;IBM;$SPX</stp>
        <stp>D[tl:Union]</stp>
        <stp>6/28/2016;6/28/2017</stp>
        <stp>204</stp>
        <tr r="AV55" s="15"/>
      </tp>
      <tp>
        <v>42844.333333333336</v>
        <stp/>
        <stp>*HT</stp>
        <stp>ICE;GE;IBM;$SPX</stp>
        <stp>D[tl:Union]</stp>
        <stp>6/28/2016;6/28/2017</stp>
        <stp>203</stp>
        <tr r="AV56" s="15"/>
      </tp>
      <tp>
        <v>42843.333333333336</v>
        <stp/>
        <stp>*HT</stp>
        <stp>ICE;GE;IBM;$SPX</stp>
        <stp>D[tl:Union]</stp>
        <stp>6/28/2016;6/28/2017</stp>
        <stp>202</stp>
        <tr r="AV57" s="15"/>
      </tp>
      <tp>
        <v>42842.333333333336</v>
        <stp/>
        <stp>*HT</stp>
        <stp>ICE;GE;IBM;$SPX</stp>
        <stp>D[tl:Union]</stp>
        <stp>6/28/2016;6/28/2017</stp>
        <stp>201</stp>
        <tr r="AV58" s="15"/>
      </tp>
      <tp>
        <v>42838.333333333336</v>
        <stp/>
        <stp>*HT</stp>
        <stp>ICE;GE;IBM;$SPX</stp>
        <stp>D[tl:Union]</stp>
        <stp>6/28/2016;6/28/2017</stp>
        <stp>200</stp>
        <tr r="AV59" s="15"/>
      </tp>
      <tp>
        <v>42852.333333333336</v>
        <stp/>
        <stp>*HT</stp>
        <stp>ICE;GE;IBM;$SPX</stp>
        <stp>D[tl:Union]</stp>
        <stp>6/28/2016;6/28/2017</stp>
        <stp>209</stp>
        <tr r="AV50" s="15"/>
      </tp>
      <tp>
        <v>42851.333333333336</v>
        <stp/>
        <stp>*HT</stp>
        <stp>ICE;GE;IBM;$SPX</stp>
        <stp>D[tl:Union]</stp>
        <stp>6/28/2016;6/28/2017</stp>
        <stp>208</stp>
        <tr r="AV51" s="15"/>
      </tp>
      <tp>
        <v>42914.333333333336</v>
        <stp/>
        <stp>*HT</stp>
        <stp>ICE;GE;IBM;$SPX</stp>
        <stp>D[tl:Union]</stp>
        <stp>6/28/2016;6/28/2017</stp>
        <stp>252</stp>
        <tr r="AV7" s="15"/>
      </tp>
      <tp>
        <v>42913.333333333336</v>
        <stp/>
        <stp>*HT</stp>
        <stp>ICE;GE;IBM;$SPX</stp>
        <stp>D[tl:Union]</stp>
        <stp>6/28/2016;6/28/2017</stp>
        <stp>251</stp>
        <tr r="AV8" s="15"/>
      </tp>
      <tp>
        <v>42912.333333333336</v>
        <stp/>
        <stp>*HT</stp>
        <stp>ICE;GE;IBM;$SPX</stp>
        <stp>D[tl:Union]</stp>
        <stp>6/28/2016;6/28/2017</stp>
        <stp>250</stp>
        <tr r="AV9" s="15"/>
      </tp>
      <tp>
        <v>42907.333333333336</v>
        <stp/>
        <stp>*HT</stp>
        <stp>ICE;GE;IBM;$SPX</stp>
        <stp>D[tl:Union]</stp>
        <stp>6/28/2016;6/28/2017</stp>
        <stp>247</stp>
        <tr r="AV12" s="15"/>
      </tp>
      <tp>
        <v>42906.333333333336</v>
        <stp/>
        <stp>*HT</stp>
        <stp>ICE;GE;IBM;$SPX</stp>
        <stp>D[tl:Union]</stp>
        <stp>6/28/2016;6/28/2017</stp>
        <stp>246</stp>
        <tr r="AV13" s="15"/>
      </tp>
      <tp>
        <v>42905.333333333336</v>
        <stp/>
        <stp>*HT</stp>
        <stp>ICE;GE;IBM;$SPX</stp>
        <stp>D[tl:Union]</stp>
        <stp>6/28/2016;6/28/2017</stp>
        <stp>245</stp>
        <tr r="AV14" s="15"/>
      </tp>
      <tp>
        <v>42902.333333333336</v>
        <stp/>
        <stp>*HT</stp>
        <stp>ICE;GE;IBM;$SPX</stp>
        <stp>D[tl:Union]</stp>
        <stp>6/28/2016;6/28/2017</stp>
        <stp>244</stp>
        <tr r="AV15" s="15"/>
      </tp>
      <tp>
        <v>42901.333333333336</v>
        <stp/>
        <stp>*HT</stp>
        <stp>ICE;GE;IBM;$SPX</stp>
        <stp>D[tl:Union]</stp>
        <stp>6/28/2016;6/28/2017</stp>
        <stp>243</stp>
        <tr r="AV16" s="15"/>
      </tp>
      <tp>
        <v>42900.333333333336</v>
        <stp/>
        <stp>*HT</stp>
        <stp>ICE;GE;IBM;$SPX</stp>
        <stp>D[tl:Union]</stp>
        <stp>6/28/2016;6/28/2017</stp>
        <stp>242</stp>
        <tr r="AV17" s="15"/>
      </tp>
      <tp>
        <v>42899.333333333336</v>
        <stp/>
        <stp>*HT</stp>
        <stp>ICE;GE;IBM;$SPX</stp>
        <stp>D[tl:Union]</stp>
        <stp>6/28/2016;6/28/2017</stp>
        <stp>241</stp>
        <tr r="AV18" s="15"/>
      </tp>
      <tp>
        <v>42898.333333333336</v>
        <stp/>
        <stp>*HT</stp>
        <stp>ICE;GE;IBM;$SPX</stp>
        <stp>D[tl:Union]</stp>
        <stp>6/28/2016;6/28/2017</stp>
        <stp>240</stp>
        <tr r="AV19" s="15"/>
      </tp>
      <tp>
        <v>42909.333333333336</v>
        <stp/>
        <stp>*HT</stp>
        <stp>ICE;GE;IBM;$SPX</stp>
        <stp>D[tl:Union]</stp>
        <stp>6/28/2016;6/28/2017</stp>
        <stp>249</stp>
        <tr r="AV10" s="15"/>
      </tp>
      <tp>
        <v>42908.333333333336</v>
        <stp/>
        <stp>*HT</stp>
        <stp>ICE;GE;IBM;$SPX</stp>
        <stp>D[tl:Union]</stp>
        <stp>6/28/2016;6/28/2017</stp>
        <stp>248</stp>
        <tr r="AV11" s="15"/>
      </tp>
      <tp t="s">
        <v/>
        <stp/>
        <stp>*H</stp>
        <stp>GE</stp>
        <stp>Last</stp>
        <stp/>
        <stp>42899.3333333333</stp>
        <tr r="AX18" s="15"/>
      </tp>
      <tp t="s">
        <v/>
        <stp/>
        <stp>*H</stp>
        <stp>GE</stp>
        <stp>Last</stp>
        <stp/>
        <stp>42898.3333333333</stp>
        <tr r="AX19" s="15"/>
      </tp>
      <tp t="s">
        <v/>
        <stp/>
        <stp>*H</stp>
        <stp>GE</stp>
        <stp>Last</stp>
        <stp/>
        <stp>42891.3333333333</stp>
        <tr r="AX24" s="15"/>
      </tp>
      <tp t="s">
        <v/>
        <stp/>
        <stp>*H</stp>
        <stp>GE</stp>
        <stp>Last</stp>
        <stp/>
        <stp>42893.3333333333</stp>
        <tr r="AX22" s="15"/>
      </tp>
      <tp t="s">
        <v/>
        <stp/>
        <stp>*H</stp>
        <stp>GE</stp>
        <stp>Last</stp>
        <stp/>
        <stp>42892.3333333333</stp>
        <tr r="AX23" s="15"/>
      </tp>
      <tp t="s">
        <v/>
        <stp/>
        <stp>*H</stp>
        <stp>GE</stp>
        <stp>Last</stp>
        <stp/>
        <stp>42895.3333333333</stp>
        <tr r="AX20" s="15"/>
      </tp>
      <tp t="s">
        <v/>
        <stp/>
        <stp>*H</stp>
        <stp>GE</stp>
        <stp>Last</stp>
        <stp/>
        <stp>42894.3333333333</stp>
        <tr r="AX21" s="15"/>
      </tp>
      <tp t="s">
        <v/>
        <stp/>
        <stp>*H</stp>
        <stp>GE</stp>
        <stp>Last</stp>
        <stp/>
        <stp>42888.3333333333</stp>
        <tr r="AX25" s="15"/>
      </tp>
      <tp t="s">
        <v/>
        <stp/>
        <stp>*H</stp>
        <stp>GE</stp>
        <stp>Last</stp>
        <stp/>
        <stp>42881.3333333333</stp>
        <tr r="AX29" s="15"/>
      </tp>
      <tp t="s">
        <v/>
        <stp/>
        <stp>*H</stp>
        <stp>GE</stp>
        <stp>Last</stp>
        <stp/>
        <stp>42880.3333333333</stp>
        <tr r="AX30" s="15"/>
      </tp>
      <tp t="s">
        <v/>
        <stp/>
        <stp>*H</stp>
        <stp>GE</stp>
        <stp>Last</stp>
        <stp/>
        <stp>42885.3333333333</stp>
        <tr r="AX28" s="15"/>
      </tp>
      <tp t="s">
        <v/>
        <stp/>
        <stp>*H</stp>
        <stp>GE</stp>
        <stp>Last</stp>
        <stp/>
        <stp>42887.3333333333</stp>
        <tr r="AX26" s="15"/>
      </tp>
      <tp t="s">
        <v/>
        <stp/>
        <stp>*H</stp>
        <stp>GE</stp>
        <stp>Last</stp>
        <stp/>
        <stp>42886.3333333333</stp>
        <tr r="AX27" s="15"/>
      </tp>
      <tp t="s">
        <v/>
        <stp/>
        <stp>*H</stp>
        <stp>GE</stp>
        <stp>Last</stp>
        <stp/>
        <stp>42879.3333333333</stp>
        <tr r="AX31" s="15"/>
      </tp>
      <tp t="s">
        <v/>
        <stp/>
        <stp>*H</stp>
        <stp>GE</stp>
        <stp>Last</stp>
        <stp/>
        <stp>42878.3333333333</stp>
        <tr r="AX32" s="15"/>
      </tp>
      <tp t="s">
        <v/>
        <stp/>
        <stp>*H</stp>
        <stp>GE</stp>
        <stp>Last</stp>
        <stp/>
        <stp>42871.3333333333</stp>
        <tr r="AX37" s="15"/>
      </tp>
      <tp t="s">
        <v/>
        <stp/>
        <stp>*H</stp>
        <stp>GE</stp>
        <stp>Last</stp>
        <stp/>
        <stp>42870.3333333333</stp>
        <tr r="AX38" s="15"/>
      </tp>
      <tp t="s">
        <v/>
        <stp/>
        <stp>*H</stp>
        <stp>GE</stp>
        <stp>Last</stp>
        <stp/>
        <stp>42873.3333333333</stp>
        <tr r="AX35" s="15"/>
      </tp>
      <tp t="s">
        <v/>
        <stp/>
        <stp>*H</stp>
        <stp>GE</stp>
        <stp>Last</stp>
        <stp/>
        <stp>42872.3333333333</stp>
        <tr r="AX36" s="15"/>
      </tp>
      <tp t="s">
        <v/>
        <stp/>
        <stp>*H</stp>
        <stp>GE</stp>
        <stp>Last</stp>
        <stp/>
        <stp>42874.3333333333</stp>
        <tr r="AX34" s="15"/>
      </tp>
      <tp t="s">
        <v/>
        <stp/>
        <stp>*H</stp>
        <stp>GE</stp>
        <stp>Last</stp>
        <stp/>
        <stp>42877.3333333333</stp>
        <tr r="AX33" s="15"/>
      </tp>
      <tp t="s">
        <v/>
        <stp/>
        <stp>*H</stp>
        <stp>GE</stp>
        <stp>Last</stp>
        <stp/>
        <stp>42860.3333333333</stp>
        <tr r="AX44" s="15"/>
      </tp>
      <tp t="s">
        <v/>
        <stp/>
        <stp>*H</stp>
        <stp>GE</stp>
        <stp>Last</stp>
        <stp/>
        <stp>42863.3333333333</stp>
        <tr r="AX43" s="15"/>
      </tp>
      <tp t="s">
        <v/>
        <stp/>
        <stp>*H</stp>
        <stp>GE</stp>
        <stp>Last</stp>
        <stp/>
        <stp>42865.3333333333</stp>
        <tr r="AX41" s="15"/>
      </tp>
      <tp t="s">
        <v/>
        <stp/>
        <stp>*H</stp>
        <stp>GE</stp>
        <stp>Last</stp>
        <stp/>
        <stp>42864.3333333333</stp>
        <tr r="AX42" s="15"/>
      </tp>
      <tp t="s">
        <v/>
        <stp/>
        <stp>*H</stp>
        <stp>GE</stp>
        <stp>Last</stp>
        <stp/>
        <stp>42867.3333333333</stp>
        <tr r="AX39" s="15"/>
      </tp>
      <tp t="s">
        <v/>
        <stp/>
        <stp>*H</stp>
        <stp>GE</stp>
        <stp>Last</stp>
        <stp/>
        <stp>42866.3333333333</stp>
        <tr r="AX40" s="15"/>
      </tp>
      <tp t="s">
        <v/>
        <stp/>
        <stp>*H</stp>
        <stp>GE</stp>
        <stp>Last</stp>
        <stp/>
        <stp>42859.3333333333</stp>
        <tr r="AX45" s="15"/>
      </tp>
      <tp t="s">
        <v/>
        <stp/>
        <stp>*H</stp>
        <stp>GE</stp>
        <stp>Last</stp>
        <stp/>
        <stp>42858.3333333333</stp>
        <tr r="AX46" s="15"/>
      </tp>
      <tp t="s">
        <v/>
        <stp/>
        <stp>*H</stp>
        <stp>GE</stp>
        <stp>Last</stp>
        <stp/>
        <stp>42851.3333333333</stp>
        <tr r="AX51" s="15"/>
      </tp>
      <tp t="s">
        <v/>
        <stp/>
        <stp>*H</stp>
        <stp>GE</stp>
        <stp>Last</stp>
        <stp/>
        <stp>42850.3333333333</stp>
        <tr r="AX52" s="15"/>
      </tp>
      <tp t="s">
        <v/>
        <stp/>
        <stp>*H</stp>
        <stp>GE</stp>
        <stp>Last</stp>
        <stp/>
        <stp>42853.3333333333</stp>
        <tr r="AX49" s="15"/>
      </tp>
      <tp t="s">
        <v/>
        <stp/>
        <stp>*H</stp>
        <stp>GE</stp>
        <stp>Last</stp>
        <stp/>
        <stp>42852.3333333333</stp>
        <tr r="AX50" s="15"/>
      </tp>
      <tp t="s">
        <v/>
        <stp/>
        <stp>*H</stp>
        <stp>GE</stp>
        <stp>Last</stp>
        <stp/>
        <stp>42857.3333333333</stp>
        <tr r="AX47" s="15"/>
      </tp>
      <tp t="s">
        <v/>
        <stp/>
        <stp>*H</stp>
        <stp>GE</stp>
        <stp>Last</stp>
        <stp/>
        <stp>42856.3333333333</stp>
        <tr r="AX48" s="15"/>
      </tp>
      <tp t="s">
        <v/>
        <stp/>
        <stp>*H</stp>
        <stp>GE</stp>
        <stp>Last</stp>
        <stp/>
        <stp>42849.3333333333</stp>
        <tr r="AX53" s="15"/>
      </tp>
      <tp t="s">
        <v/>
        <stp/>
        <stp>*H</stp>
        <stp>GE</stp>
        <stp>Last</stp>
        <stp/>
        <stp>42843.3333333333</stp>
        <tr r="AX57" s="15"/>
      </tp>
      <tp t="s">
        <v/>
        <stp/>
        <stp>*H</stp>
        <stp>GE</stp>
        <stp>Last</stp>
        <stp/>
        <stp>42842.3333333333</stp>
        <tr r="AX58" s="15"/>
      </tp>
      <tp t="s">
        <v/>
        <stp/>
        <stp>*H</stp>
        <stp>GE</stp>
        <stp>Last</stp>
        <stp/>
        <stp>42845.3333333333</stp>
        <tr r="AX55" s="15"/>
      </tp>
      <tp t="s">
        <v/>
        <stp/>
        <stp>*H</stp>
        <stp>GE</stp>
        <stp>Last</stp>
        <stp/>
        <stp>42844.3333333333</stp>
        <tr r="AX56" s="15"/>
      </tp>
      <tp t="s">
        <v/>
        <stp/>
        <stp>*H</stp>
        <stp>GE</stp>
        <stp>Last</stp>
        <stp/>
        <stp>42846.3333333333</stp>
        <tr r="AX54" s="15"/>
      </tp>
      <tp t="s">
        <v/>
        <stp/>
        <stp>*H</stp>
        <stp>GE</stp>
        <stp>Last</stp>
        <stp/>
        <stp>42838.3333333333</stp>
        <tr r="AX59" s="15"/>
      </tp>
      <tp t="s">
        <v/>
        <stp/>
        <stp>*H</stp>
        <stp>GE</stp>
        <stp>Last</stp>
        <stp/>
        <stp>42831.3333333333</stp>
        <tr r="AX64" s="15"/>
      </tp>
      <tp t="s">
        <v/>
        <stp/>
        <stp>*H</stp>
        <stp>GE</stp>
        <stp>Last</stp>
        <stp/>
        <stp>42830.3333333333</stp>
        <tr r="AX65" s="15"/>
      </tp>
      <tp t="s">
        <v/>
        <stp/>
        <stp>*H</stp>
        <stp>GE</stp>
        <stp>Last</stp>
        <stp/>
        <stp>42832.3333333333</stp>
        <tr r="AX63" s="15"/>
      </tp>
      <tp t="s">
        <v/>
        <stp/>
        <stp>*H</stp>
        <stp>GE</stp>
        <stp>Last</stp>
        <stp/>
        <stp>42835.3333333333</stp>
        <tr r="AX62" s="15"/>
      </tp>
      <tp t="s">
        <v/>
        <stp/>
        <stp>*H</stp>
        <stp>GE</stp>
        <stp>Last</stp>
        <stp/>
        <stp>42837.3333333333</stp>
        <tr r="AX60" s="15"/>
      </tp>
      <tp t="s">
        <v/>
        <stp/>
        <stp>*H</stp>
        <stp>GE</stp>
        <stp>Last</stp>
        <stp/>
        <stp>42836.3333333333</stp>
        <tr r="AX61" s="15"/>
      </tp>
      <tp t="s">
        <v/>
        <stp/>
        <stp>*H</stp>
        <stp>GE</stp>
        <stp>Last</stp>
        <stp/>
        <stp>42829.3333333333</stp>
        <tr r="AX66" s="15"/>
      </tp>
      <tp t="s">
        <v/>
        <stp/>
        <stp>*H</stp>
        <stp>GE</stp>
        <stp>Last</stp>
        <stp/>
        <stp>42828.3333333333</stp>
        <tr r="AX67" s="15"/>
      </tp>
      <tp t="s">
        <v/>
        <stp/>
        <stp>*H</stp>
        <stp>GE</stp>
        <stp>Last</stp>
        <stp/>
        <stp>42821.3333333333</stp>
        <tr r="AX72" s="15"/>
      </tp>
      <tp t="s">
        <v/>
        <stp/>
        <stp>*H</stp>
        <stp>GE</stp>
        <stp>Last</stp>
        <stp/>
        <stp>42823.3333333333</stp>
        <tr r="AX70" s="15"/>
      </tp>
      <tp t="s">
        <v/>
        <stp/>
        <stp>*H</stp>
        <stp>GE</stp>
        <stp>Last</stp>
        <stp/>
        <stp>42822.3333333333</stp>
        <tr r="AX71" s="15"/>
      </tp>
      <tp t="s">
        <v/>
        <stp/>
        <stp>*H</stp>
        <stp>GE</stp>
        <stp>Last</stp>
        <stp/>
        <stp>42825.3333333333</stp>
        <tr r="AX68" s="15"/>
      </tp>
      <tp t="s">
        <v/>
        <stp/>
        <stp>*H</stp>
        <stp>GE</stp>
        <stp>Last</stp>
        <stp/>
        <stp>42824.3333333333</stp>
        <tr r="AX69" s="15"/>
      </tp>
      <tp t="s">
        <v/>
        <stp/>
        <stp>*H</stp>
        <stp>GE</stp>
        <stp>Last</stp>
        <stp/>
        <stp>42818.3333333333</stp>
        <tr r="AX73" s="15"/>
      </tp>
      <tp t="s">
        <v/>
        <stp/>
        <stp>*H</stp>
        <stp>GE</stp>
        <stp>Last</stp>
        <stp/>
        <stp>42811.3333333333</stp>
        <tr r="AX78" s="15"/>
      </tp>
      <tp t="s">
        <v/>
        <stp/>
        <stp>*H</stp>
        <stp>GE</stp>
        <stp>Last</stp>
        <stp/>
        <stp>42810.3333333333</stp>
        <tr r="AX79" s="15"/>
      </tp>
      <tp t="s">
        <v/>
        <stp/>
        <stp>*H</stp>
        <stp>GE</stp>
        <stp>Last</stp>
        <stp/>
        <stp>42815.3333333333</stp>
        <tr r="AX76" s="15"/>
      </tp>
      <tp t="s">
        <v/>
        <stp/>
        <stp>*H</stp>
        <stp>GE</stp>
        <stp>Last</stp>
        <stp/>
        <stp>42814.3333333333</stp>
        <tr r="AX77" s="15"/>
      </tp>
      <tp t="s">
        <v/>
        <stp/>
        <stp>*H</stp>
        <stp>GE</stp>
        <stp>Last</stp>
        <stp/>
        <stp>42817.3333333333</stp>
        <tr r="AX74" s="15"/>
      </tp>
      <tp t="s">
        <v/>
        <stp/>
        <stp>*H</stp>
        <stp>GE</stp>
        <stp>Last</stp>
        <stp/>
        <stp>42816.3333333333</stp>
        <tr r="AX75" s="15"/>
      </tp>
      <tp t="s">
        <v/>
        <stp/>
        <stp>*H</stp>
        <stp>GE</stp>
        <stp>Last</stp>
        <stp/>
        <stp>42809.3333333333</stp>
        <tr r="AX80" s="15"/>
      </tp>
      <tp t="s">
        <v/>
        <stp/>
        <stp>*H</stp>
        <stp>GE</stp>
        <stp>Last</stp>
        <stp/>
        <stp>42808.3333333333</stp>
        <tr r="AX81" s="15"/>
      </tp>
      <tp t="s">
        <v/>
        <stp/>
        <stp>*H</stp>
        <stp>GE</stp>
        <stp>Last</stp>
        <stp/>
        <stp>42807.3333333333</stp>
        <tr r="AX82" s="15"/>
      </tp>
      <tp t="s">
        <v/>
        <stp/>
        <stp>*H</stp>
        <stp>GE</stp>
        <stp>Last</stp>
        <stp/>
        <stp>42804.2916666667</stp>
        <tr r="AX83" s="15"/>
      </tp>
      <tp t="s">
        <v/>
        <stp/>
        <stp>*H</stp>
        <stp>GE</stp>
        <stp>Last</stp>
        <stp/>
        <stp>42802.2916666667</stp>
        <tr r="AX85" s="15"/>
      </tp>
      <tp t="s">
        <v/>
        <stp/>
        <stp>*H</stp>
        <stp>GE</stp>
        <stp>Last</stp>
        <stp/>
        <stp>42803.2916666667</stp>
        <tr r="AX84" s="15"/>
      </tp>
      <tp t="s">
        <v/>
        <stp/>
        <stp>*H</stp>
        <stp>GE</stp>
        <stp>Last</stp>
        <stp/>
        <stp>42800.2916666667</stp>
        <tr r="AX87" s="15"/>
      </tp>
      <tp t="s">
        <v/>
        <stp/>
        <stp>*H</stp>
        <stp>GE</stp>
        <stp>Last</stp>
        <stp/>
        <stp>42801.2916666667</stp>
        <tr r="AX86" s="15"/>
      </tp>
      <tp t="s">
        <v/>
        <stp/>
        <stp>*H</stp>
        <stp>GE</stp>
        <stp>Last</stp>
        <stp/>
        <stp>42913.3333333333</stp>
        <tr r="AX8" s="15"/>
      </tp>
      <tp t="s">
        <v/>
        <stp/>
        <stp>*H</stp>
        <stp>GE</stp>
        <stp>Last</stp>
        <stp/>
        <stp>42912.3333333333</stp>
        <tr r="AX9" s="15"/>
      </tp>
      <tp t="s">
        <v/>
        <stp/>
        <stp>*H</stp>
        <stp>GE</stp>
        <stp>Last</stp>
        <stp/>
        <stp>42914.3333333333</stp>
        <tr r="AX7" s="15"/>
      </tp>
      <tp t="s">
        <v/>
        <stp/>
        <stp>*H</stp>
        <stp>GE</stp>
        <stp>Last</stp>
        <stp/>
        <stp>42909.3333333333</stp>
        <tr r="AX10" s="15"/>
      </tp>
      <tp t="s">
        <v/>
        <stp/>
        <stp>*H</stp>
        <stp>GE</stp>
        <stp>Last</stp>
        <stp/>
        <stp>42908.3333333333</stp>
        <tr r="AX11" s="15"/>
      </tp>
      <tp t="s">
        <v/>
        <stp/>
        <stp>*H</stp>
        <stp>GE</stp>
        <stp>Last</stp>
        <stp/>
        <stp>42901.3333333333</stp>
        <tr r="AX16" s="15"/>
      </tp>
      <tp t="s">
        <v/>
        <stp/>
        <stp>*H</stp>
        <stp>GE</stp>
        <stp>Last</stp>
        <stp/>
        <stp>42900.3333333333</stp>
        <tr r="AX17" s="15"/>
      </tp>
      <tp t="s">
        <v/>
        <stp/>
        <stp>*H</stp>
        <stp>GE</stp>
        <stp>Last</stp>
        <stp/>
        <stp>42902.3333333333</stp>
        <tr r="AX15" s="15"/>
      </tp>
      <tp t="s">
        <v/>
        <stp/>
        <stp>*H</stp>
        <stp>GE</stp>
        <stp>Last</stp>
        <stp/>
        <stp>42905.3333333333</stp>
        <tr r="AX14" s="15"/>
      </tp>
      <tp t="s">
        <v/>
        <stp/>
        <stp>*H</stp>
        <stp>GE</stp>
        <stp>Last</stp>
        <stp/>
        <stp>42907.3333333333</stp>
        <tr r="AX12" s="15"/>
      </tp>
      <tp t="s">
        <v/>
        <stp/>
        <stp>*H</stp>
        <stp>GE</stp>
        <stp>Last</stp>
        <stp/>
        <stp>42906.3333333333</stp>
        <tr r="AX13" s="15"/>
      </tp>
      <tp t="s">
        <v/>
        <stp/>
        <stp>*H</stp>
        <stp>GE</stp>
        <stp>Last</stp>
        <stp/>
        <stp>42599.3333333333</stp>
        <tr r="AX224" s="15"/>
      </tp>
      <tp t="s">
        <v/>
        <stp/>
        <stp>*H</stp>
        <stp>GE</stp>
        <stp>Last</stp>
        <stp/>
        <stp>42598.3333333333</stp>
        <tr r="AX225" s="15"/>
      </tp>
      <tp t="s">
        <v/>
        <stp/>
        <stp>*H</stp>
        <stp>GE</stp>
        <stp>Last</stp>
        <stp/>
        <stp>42591.3333333333</stp>
        <tr r="AX230" s="15"/>
      </tp>
      <tp t="s">
        <v/>
        <stp/>
        <stp>*H</stp>
        <stp>GE</stp>
        <stp>Last</stp>
        <stp/>
        <stp>42590.3333333333</stp>
        <tr r="AX231" s="15"/>
      </tp>
      <tp t="s">
        <v/>
        <stp/>
        <stp>*H</stp>
        <stp>GE</stp>
        <stp>Last</stp>
        <stp/>
        <stp>42593.3333333333</stp>
        <tr r="AX228" s="15"/>
      </tp>
      <tp t="s">
        <v/>
        <stp/>
        <stp>*H</stp>
        <stp>GE</stp>
        <stp>Last</stp>
        <stp/>
        <stp>42592.3333333333</stp>
        <tr r="AX229" s="15"/>
      </tp>
      <tp t="s">
        <v/>
        <stp/>
        <stp>*H</stp>
        <stp>GE</stp>
        <stp>Last</stp>
        <stp/>
        <stp>42594.3333333333</stp>
        <tr r="AX227" s="15"/>
      </tp>
      <tp t="s">
        <v/>
        <stp/>
        <stp>*H</stp>
        <stp>GE</stp>
        <stp>Last</stp>
        <stp/>
        <stp>42597.3333333333</stp>
        <tr r="AX226" s="15"/>
      </tp>
      <tp t="s">
        <v/>
        <stp/>
        <stp>*H</stp>
        <stp>GE</stp>
        <stp>Last</stp>
        <stp/>
        <stp>42580.3333333333</stp>
        <tr r="AX237" s="15"/>
      </tp>
      <tp t="s">
        <v/>
        <stp/>
        <stp>*H</stp>
        <stp>GE</stp>
        <stp>Last</stp>
        <stp/>
        <stp>42583.3333333333</stp>
        <tr r="AX236" s="15"/>
      </tp>
      <tp t="s">
        <v/>
        <stp/>
        <stp>*H</stp>
        <stp>GE</stp>
        <stp>Last</stp>
        <stp/>
        <stp>42585.3333333333</stp>
        <tr r="AX234" s="15"/>
      </tp>
      <tp t="s">
        <v/>
        <stp/>
        <stp>*H</stp>
        <stp>GE</stp>
        <stp>Last</stp>
        <stp/>
        <stp>42584.3333333333</stp>
        <tr r="AX235" s="15"/>
      </tp>
      <tp t="s">
        <v/>
        <stp/>
        <stp>*H</stp>
        <stp>GE</stp>
        <stp>Last</stp>
        <stp/>
        <stp>42587.3333333333</stp>
        <tr r="AX232" s="15"/>
      </tp>
      <tp t="s">
        <v/>
        <stp/>
        <stp>*H</stp>
        <stp>GE</stp>
        <stp>Last</stp>
        <stp/>
        <stp>42586.3333333333</stp>
        <tr r="AX233" s="15"/>
      </tp>
      <tp t="s">
        <v/>
        <stp/>
        <stp>*H</stp>
        <stp>GE</stp>
        <stp>Last</stp>
        <stp/>
        <stp>42579.3333333333</stp>
        <tr r="AX238" s="15"/>
      </tp>
      <tp t="s">
        <v/>
        <stp/>
        <stp>*H</stp>
        <stp>GE</stp>
        <stp>Last</stp>
        <stp/>
        <stp>42578.3333333333</stp>
        <tr r="AX239" s="15"/>
      </tp>
      <tp t="s">
        <v/>
        <stp/>
        <stp>*H</stp>
        <stp>GE</stp>
        <stp>Last</stp>
        <stp/>
        <stp>42571.3333333333</stp>
        <tr r="AX244" s="15"/>
      </tp>
      <tp t="s">
        <v/>
        <stp/>
        <stp>*H</stp>
        <stp>GE</stp>
        <stp>Last</stp>
        <stp/>
        <stp>42570.3333333333</stp>
        <tr r="AX245" s="15"/>
      </tp>
      <tp t="s">
        <v/>
        <stp/>
        <stp>*H</stp>
        <stp>GE</stp>
        <stp>Last</stp>
        <stp/>
        <stp>42573.3333333333</stp>
        <tr r="AX242" s="15"/>
      </tp>
      <tp t="s">
        <v/>
        <stp/>
        <stp>*H</stp>
        <stp>GE</stp>
        <stp>Last</stp>
        <stp/>
        <stp>42572.3333333333</stp>
        <tr r="AX243" s="15"/>
      </tp>
      <tp t="s">
        <v/>
        <stp/>
        <stp>*H</stp>
        <stp>GE</stp>
        <stp>Last</stp>
        <stp/>
        <stp>42577.3333333333</stp>
        <tr r="AX240" s="15"/>
      </tp>
      <tp t="s">
        <v/>
        <stp/>
        <stp>*H</stp>
        <stp>GE</stp>
        <stp>Last</stp>
        <stp/>
        <stp>42576.3333333333</stp>
        <tr r="AX241" s="15"/>
      </tp>
      <tp t="s">
        <v/>
        <stp/>
        <stp>*H</stp>
        <stp>GE</stp>
        <stp>Last</stp>
        <stp/>
        <stp>42569.3333333333</stp>
        <tr r="AX246" s="15"/>
      </tp>
      <tp t="s">
        <v/>
        <stp/>
        <stp>*H</stp>
        <stp>GE</stp>
        <stp>Last</stp>
        <stp/>
        <stp>42563.3333333333</stp>
        <tr r="AX250" s="15"/>
      </tp>
      <tp t="s">
        <v/>
        <stp/>
        <stp>*H</stp>
        <stp>GE</stp>
        <stp>Last</stp>
        <stp/>
        <stp>42562.3333333333</stp>
        <tr r="AX251" s="15"/>
      </tp>
      <tp t="s">
        <v/>
        <stp/>
        <stp>*H</stp>
        <stp>GE</stp>
        <stp>Last</stp>
        <stp/>
        <stp>42565.3333333333</stp>
        <tr r="AX248" s="15"/>
      </tp>
      <tp t="s">
        <v/>
        <stp/>
        <stp>*H</stp>
        <stp>GE</stp>
        <stp>Last</stp>
        <stp/>
        <stp>42564.3333333333</stp>
        <tr r="AX249" s="15"/>
      </tp>
      <tp t="s">
        <v/>
        <stp/>
        <stp>*H</stp>
        <stp>GE</stp>
        <stp>Last</stp>
        <stp/>
        <stp>42566.3333333333</stp>
        <tr r="AX247" s="15"/>
      </tp>
      <tp t="s">
        <v/>
        <stp/>
        <stp>*H</stp>
        <stp>GE</stp>
        <stp>Last</stp>
        <stp/>
        <stp>42559.3333333333</stp>
        <tr r="AX252" s="15"/>
      </tp>
      <tp t="s">
        <v/>
        <stp/>
        <stp>*H</stp>
        <stp>GE</stp>
        <stp>Last</stp>
        <stp/>
        <stp>42558.3333333333</stp>
        <tr r="AX253" s="15"/>
      </tp>
      <tp t="s">
        <v/>
        <stp/>
        <stp>*H</stp>
        <stp>GE</stp>
        <stp>Last</stp>
        <stp/>
        <stp>42551.3333333333</stp>
        <tr r="AX257" s="15"/>
      </tp>
      <tp t="s">
        <v/>
        <stp/>
        <stp>*H</stp>
        <stp>GE</stp>
        <stp>Last</stp>
        <stp/>
        <stp>42550.3333333333</stp>
        <tr r="AX258" s="15"/>
      </tp>
      <tp t="s">
        <v/>
        <stp/>
        <stp>*H</stp>
        <stp>GE</stp>
        <stp>Last</stp>
        <stp/>
        <stp>42552.3333333333</stp>
        <tr r="AX256" s="15"/>
      </tp>
      <tp t="s">
        <v/>
        <stp/>
        <stp>*H</stp>
        <stp>GE</stp>
        <stp>Last</stp>
        <stp/>
        <stp>42557.3333333333</stp>
        <tr r="AX254" s="15"/>
      </tp>
      <tp t="s">
        <v/>
        <stp/>
        <stp>*H</stp>
        <stp>GE</stp>
        <stp>Last</stp>
        <stp/>
        <stp>42556.3333333333</stp>
        <tr r="AX255" s="15"/>
      </tp>
      <tp t="s">
        <v/>
        <stp/>
        <stp>*H</stp>
        <stp>GE</stp>
        <stp>Last</stp>
        <stp/>
        <stp>42549.3333333333</stp>
        <tr r="AX259" s="15"/>
      </tp>
      <tp t="s">
        <v/>
        <stp/>
        <stp>*H</stp>
        <stp>GE</stp>
        <stp>Last</stp>
        <stp/>
        <stp>42748.2916666667</stp>
        <tr r="AX121" s="15"/>
      </tp>
      <tp t="s">
        <v/>
        <stp/>
        <stp>*H</stp>
        <stp>GE</stp>
        <stp>Last</stp>
        <stp/>
        <stp>42746.2916666667</stp>
        <tr r="AX123" s="15"/>
      </tp>
      <tp t="s">
        <v/>
        <stp/>
        <stp>*H</stp>
        <stp>GE</stp>
        <stp>Last</stp>
        <stp/>
        <stp>42747.2916666667</stp>
        <tr r="AX122" s="15"/>
      </tp>
      <tp t="s">
        <v/>
        <stp/>
        <stp>*H</stp>
        <stp>GE</stp>
        <stp>Last</stp>
        <stp/>
        <stp>42744.2916666667</stp>
        <tr r="AX125" s="15"/>
      </tp>
      <tp t="s">
        <v/>
        <stp/>
        <stp>*H</stp>
        <stp>GE</stp>
        <stp>Last</stp>
        <stp/>
        <stp>42745.2916666667</stp>
        <tr r="AX124" s="15"/>
      </tp>
      <tp t="s">
        <v/>
        <stp/>
        <stp>*H</stp>
        <stp>GE</stp>
        <stp>Last</stp>
        <stp/>
        <stp>42740.2916666667</stp>
        <tr r="AX127" s="15"/>
      </tp>
      <tp t="s">
        <v/>
        <stp/>
        <stp>*H</stp>
        <stp>GE</stp>
        <stp>Last</stp>
        <stp/>
        <stp>42741.2916666667</stp>
        <tr r="AX126" s="15"/>
      </tp>
      <tp t="s">
        <v/>
        <stp/>
        <stp>*H</stp>
        <stp>GE</stp>
        <stp>Last</stp>
        <stp/>
        <stp>42758.2916666667</stp>
        <tr r="AX116" s="15"/>
      </tp>
      <tp t="s">
        <v/>
        <stp/>
        <stp>*H</stp>
        <stp>GE</stp>
        <stp>Last</stp>
        <stp/>
        <stp>42759.2916666667</stp>
        <tr r="AX115" s="15"/>
      </tp>
      <tp t="s">
        <v/>
        <stp/>
        <stp>*H</stp>
        <stp>GE</stp>
        <stp>Last</stp>
        <stp/>
        <stp>42754.2916666667</stp>
        <tr r="AX118" s="15"/>
      </tp>
      <tp t="s">
        <v/>
        <stp/>
        <stp>*H</stp>
        <stp>GE</stp>
        <stp>Last</stp>
        <stp/>
        <stp>42755.2916666667</stp>
        <tr r="AX117" s="15"/>
      </tp>
      <tp t="s">
        <v/>
        <stp/>
        <stp>*H</stp>
        <stp>GE</stp>
        <stp>Last</stp>
        <stp/>
        <stp>42752.2916666667</stp>
        <tr r="AX120" s="15"/>
      </tp>
      <tp t="s">
        <v/>
        <stp/>
        <stp>*H</stp>
        <stp>GE</stp>
        <stp>Last</stp>
        <stp/>
        <stp>42753.2916666667</stp>
        <tr r="AX119" s="15"/>
      </tp>
      <tp t="s">
        <v/>
        <stp/>
        <stp>*H</stp>
        <stp>GE</stp>
        <stp>Last</stp>
        <stp/>
        <stp>42768.2916666667</stp>
        <tr r="AX108" s="15"/>
      </tp>
      <tp t="s">
        <v/>
        <stp/>
        <stp>*H</stp>
        <stp>GE</stp>
        <stp>Last</stp>
        <stp/>
        <stp>42769.2916666667</stp>
        <tr r="AX107" s="15"/>
      </tp>
      <tp t="s">
        <v/>
        <stp/>
        <stp>*H</stp>
        <stp>GE</stp>
        <stp>Last</stp>
        <stp/>
        <stp>42766.2916666667</stp>
        <tr r="AX110" s="15"/>
      </tp>
      <tp t="s">
        <v/>
        <stp/>
        <stp>*H</stp>
        <stp>GE</stp>
        <stp>Last</stp>
        <stp/>
        <stp>42767.2916666667</stp>
        <tr r="AX109" s="15"/>
      </tp>
      <tp t="s">
        <v/>
        <stp/>
        <stp>*H</stp>
        <stp>GE</stp>
        <stp>Last</stp>
        <stp/>
        <stp>42765.2916666667</stp>
        <tr r="AX111" s="15"/>
      </tp>
      <tp t="s">
        <v/>
        <stp/>
        <stp>*H</stp>
        <stp>GE</stp>
        <stp>Last</stp>
        <stp/>
        <stp>42762.2916666667</stp>
        <tr r="AX112" s="15"/>
      </tp>
      <tp t="s">
        <v/>
        <stp/>
        <stp>*H</stp>
        <stp>GE</stp>
        <stp>Last</stp>
        <stp/>
        <stp>42760.2916666667</stp>
        <tr r="AX114" s="15"/>
      </tp>
      <tp t="s">
        <v/>
        <stp/>
        <stp>*H</stp>
        <stp>GE</stp>
        <stp>Last</stp>
        <stp/>
        <stp>42761.2916666667</stp>
        <tr r="AX113" s="15"/>
      </tp>
      <tp t="s">
        <v/>
        <stp/>
        <stp>*H</stp>
        <stp>GE</stp>
        <stp>Last</stp>
        <stp/>
        <stp>42779.2916666667</stp>
        <tr r="AX101" s="15"/>
      </tp>
      <tp t="s">
        <v/>
        <stp/>
        <stp>*H</stp>
        <stp>GE</stp>
        <stp>Last</stp>
        <stp/>
        <stp>42776.2916666667</stp>
        <tr r="AX102" s="15"/>
      </tp>
      <tp t="s">
        <v/>
        <stp/>
        <stp>*H</stp>
        <stp>GE</stp>
        <stp>Last</stp>
        <stp/>
        <stp>42774.2916666667</stp>
        <tr r="AX104" s="15"/>
      </tp>
      <tp t="s">
        <v/>
        <stp/>
        <stp>*H</stp>
        <stp>GE</stp>
        <stp>Last</stp>
        <stp/>
        <stp>42775.2916666667</stp>
        <tr r="AX103" s="15"/>
      </tp>
      <tp t="s">
        <v/>
        <stp/>
        <stp>*H</stp>
        <stp>GE</stp>
        <stp>Last</stp>
        <stp/>
        <stp>42772.2916666667</stp>
        <tr r="AX106" s="15"/>
      </tp>
      <tp t="s">
        <v/>
        <stp/>
        <stp>*H</stp>
        <stp>GE</stp>
        <stp>Last</stp>
        <stp/>
        <stp>42773.2916666667</stp>
        <tr r="AX105" s="15"/>
      </tp>
      <tp t="s">
        <v/>
        <stp/>
        <stp>*H</stp>
        <stp>GE</stp>
        <stp>Last</stp>
        <stp/>
        <stp>42709.2916666667</stp>
        <tr r="AX148" s="15"/>
      </tp>
      <tp t="s">
        <v/>
        <stp/>
        <stp>*H</stp>
        <stp>GE</stp>
        <stp>Last</stp>
        <stp/>
        <stp>42706.2916666667</stp>
        <tr r="AX149" s="15"/>
      </tp>
      <tp t="s">
        <v/>
        <stp/>
        <stp>*H</stp>
        <stp>GE</stp>
        <stp>Last</stp>
        <stp/>
        <stp>42704.2916666667</stp>
        <tr r="AX151" s="15"/>
      </tp>
      <tp t="s">
        <v/>
        <stp/>
        <stp>*H</stp>
        <stp>GE</stp>
        <stp>Last</stp>
        <stp/>
        <stp>42705.2916666667</stp>
        <tr r="AX150" s="15"/>
      </tp>
      <tp t="s">
        <v/>
        <stp/>
        <stp>*H</stp>
        <stp>GE</stp>
        <stp>Last</stp>
        <stp/>
        <stp>42702.2916666667</stp>
        <tr r="AX153" s="15"/>
      </tp>
      <tp t="s">
        <v/>
        <stp/>
        <stp>*H</stp>
        <stp>GE</stp>
        <stp>Last</stp>
        <stp/>
        <stp>42703.2916666667</stp>
        <tr r="AX152" s="15"/>
      </tp>
      <tp t="s">
        <v/>
        <stp/>
        <stp>*H</stp>
        <stp>GE</stp>
        <stp>Last</stp>
        <stp/>
        <stp>42718.2916666667</stp>
        <tr r="AX141" s="15"/>
      </tp>
      <tp t="s">
        <v/>
        <stp/>
        <stp>*H</stp>
        <stp>GE</stp>
        <stp>Last</stp>
        <stp/>
        <stp>42719.2916666667</stp>
        <tr r="AX140" s="15"/>
      </tp>
      <tp t="s">
        <v/>
        <stp/>
        <stp>*H</stp>
        <stp>GE</stp>
        <stp>Last</stp>
        <stp/>
        <stp>42716.2916666667</stp>
        <tr r="AX143" s="15"/>
      </tp>
      <tp t="s">
        <v/>
        <stp/>
        <stp>*H</stp>
        <stp>GE</stp>
        <stp>Last</stp>
        <stp/>
        <stp>42717.2916666667</stp>
        <tr r="AX142" s="15"/>
      </tp>
      <tp t="s">
        <v/>
        <stp/>
        <stp>*H</stp>
        <stp>GE</stp>
        <stp>Last</stp>
        <stp/>
        <stp>42712.2916666667</stp>
        <tr r="AX145" s="15"/>
      </tp>
      <tp t="s">
        <v/>
        <stp/>
        <stp>*H</stp>
        <stp>GE</stp>
        <stp>Last</stp>
        <stp/>
        <stp>42713.2916666667</stp>
        <tr r="AX144" s="15"/>
      </tp>
      <tp t="s">
        <v/>
        <stp/>
        <stp>*H</stp>
        <stp>GE</stp>
        <stp>Last</stp>
        <stp/>
        <stp>42710.2916666667</stp>
        <tr r="AX147" s="15"/>
      </tp>
      <tp t="s">
        <v/>
        <stp/>
        <stp>*H</stp>
        <stp>GE</stp>
        <stp>Last</stp>
        <stp/>
        <stp>42711.2916666667</stp>
        <tr r="AX146" s="15"/>
      </tp>
      <tp t="s">
        <v/>
        <stp/>
        <stp>*H</stp>
        <stp>GE</stp>
        <stp>Last</stp>
        <stp/>
        <stp>42726.2916666667</stp>
        <tr r="AX135" s="15"/>
      </tp>
      <tp t="s">
        <v/>
        <stp/>
        <stp>*H</stp>
        <stp>GE</stp>
        <stp>Last</stp>
        <stp/>
        <stp>42727.2916666667</stp>
        <tr r="AX134" s="15"/>
      </tp>
      <tp t="s">
        <v/>
        <stp/>
        <stp>*H</stp>
        <stp>GE</stp>
        <stp>Last</stp>
        <stp/>
        <stp>42724.2916666667</stp>
        <tr r="AX137" s="15"/>
      </tp>
      <tp t="s">
        <v/>
        <stp/>
        <stp>*H</stp>
        <stp>GE</stp>
        <stp>Last</stp>
        <stp/>
        <stp>42725.2916666667</stp>
        <tr r="AX136" s="15"/>
      </tp>
      <tp t="s">
        <v/>
        <stp/>
        <stp>*H</stp>
        <stp>GE</stp>
        <stp>Last</stp>
        <stp/>
        <stp>42723.2916666667</stp>
        <tr r="AX138" s="15"/>
      </tp>
      <tp t="s">
        <v/>
        <stp/>
        <stp>*H</stp>
        <stp>GE</stp>
        <stp>Last</stp>
        <stp/>
        <stp>42720.2916666667</stp>
        <tr r="AX139" s="15"/>
      </tp>
      <tp t="s">
        <v/>
        <stp/>
        <stp>*H</stp>
        <stp>GE</stp>
        <stp>Last</stp>
        <stp/>
        <stp>42738.2916666667</stp>
        <tr r="AX129" s="15"/>
      </tp>
      <tp t="s">
        <v/>
        <stp/>
        <stp>*H</stp>
        <stp>GE</stp>
        <stp>Last</stp>
        <stp/>
        <stp>42739.2916666667</stp>
        <tr r="AX128" s="15"/>
      </tp>
      <tp t="s">
        <v/>
        <stp/>
        <stp>*H</stp>
        <stp>GE</stp>
        <stp>Last</stp>
        <stp/>
        <stp>42734.2916666667</stp>
        <tr r="AX130" s="15"/>
      </tp>
      <tp t="s">
        <v/>
        <stp/>
        <stp>*H</stp>
        <stp>GE</stp>
        <stp>Last</stp>
        <stp/>
        <stp>42732.2916666667</stp>
        <tr r="AX132" s="15"/>
      </tp>
      <tp t="s">
        <v/>
        <stp/>
        <stp>*H</stp>
        <stp>GE</stp>
        <stp>Last</stp>
        <stp/>
        <stp>42733.2916666667</stp>
        <tr r="AX131" s="15"/>
      </tp>
      <tp t="s">
        <v/>
        <stp/>
        <stp>*H</stp>
        <stp>GE</stp>
        <stp>Last</stp>
        <stp/>
        <stp>42731.2916666667</stp>
        <tr r="AX133" s="15"/>
      </tp>
      <tp t="s">
        <v/>
        <stp/>
        <stp>*H</stp>
        <stp>GE</stp>
        <stp>Last</stp>
        <stp/>
        <stp>42678.3333333333</stp>
        <tr r="AX168" s="15"/>
      </tp>
      <tp t="s">
        <v/>
        <stp/>
        <stp>*H</stp>
        <stp>GE</stp>
        <stp>Last</stp>
        <stp/>
        <stp>42671.3333333333</stp>
        <tr r="AX173" s="15"/>
      </tp>
      <tp t="s">
        <v/>
        <stp/>
        <stp>*H</stp>
        <stp>GE</stp>
        <stp>Last</stp>
        <stp/>
        <stp>42670.3333333333</stp>
        <tr r="AX174" s="15"/>
      </tp>
      <tp t="s">
        <v/>
        <stp/>
        <stp>*H</stp>
        <stp>GE</stp>
        <stp>Last</stp>
        <stp/>
        <stp>42675.3333333333</stp>
        <tr r="AX171" s="15"/>
      </tp>
      <tp t="s">
        <v/>
        <stp/>
        <stp>*H</stp>
        <stp>GE</stp>
        <stp>Last</stp>
        <stp/>
        <stp>42674.3333333333</stp>
        <tr r="AX172" s="15"/>
      </tp>
      <tp t="s">
        <v/>
        <stp/>
        <stp>*H</stp>
        <stp>GE</stp>
        <stp>Last</stp>
        <stp/>
        <stp>42677.3333333333</stp>
        <tr r="AX169" s="15"/>
      </tp>
      <tp t="s">
        <v/>
        <stp/>
        <stp>*H</stp>
        <stp>GE</stp>
        <stp>Last</stp>
        <stp/>
        <stp>42676.3333333333</stp>
        <tr r="AX170" s="15"/>
      </tp>
      <tp t="s">
        <v/>
        <stp/>
        <stp>*H</stp>
        <stp>GE</stp>
        <stp>Last</stp>
        <stp/>
        <stp>42669.3333333333</stp>
        <tr r="AX175" s="15"/>
      </tp>
      <tp t="s">
        <v/>
        <stp/>
        <stp>*H</stp>
        <stp>GE</stp>
        <stp>Last</stp>
        <stp/>
        <stp>42668.3333333333</stp>
        <tr r="AX176" s="15"/>
      </tp>
      <tp t="s">
        <v/>
        <stp/>
        <stp>*H</stp>
        <stp>GE</stp>
        <stp>Last</stp>
        <stp/>
        <stp>42661.3333333333</stp>
        <tr r="AX181" s="15"/>
      </tp>
      <tp t="s">
        <v/>
        <stp/>
        <stp>*H</stp>
        <stp>GE</stp>
        <stp>Last</stp>
        <stp/>
        <stp>42660.3333333333</stp>
        <tr r="AX182" s="15"/>
      </tp>
      <tp t="s">
        <v/>
        <stp/>
        <stp>*H</stp>
        <stp>GE</stp>
        <stp>Last</stp>
        <stp/>
        <stp>42663.3333333333</stp>
        <tr r="AX179" s="15"/>
      </tp>
      <tp t="s">
        <v/>
        <stp/>
        <stp>*H</stp>
        <stp>GE</stp>
        <stp>Last</stp>
        <stp/>
        <stp>42662.3333333333</stp>
        <tr r="AX180" s="15"/>
      </tp>
      <tp t="s">
        <v/>
        <stp/>
        <stp>*H</stp>
        <stp>GE</stp>
        <stp>Last</stp>
        <stp/>
        <stp>42664.3333333333</stp>
        <tr r="AX178" s="15"/>
      </tp>
      <tp t="s">
        <v/>
        <stp/>
        <stp>*H</stp>
        <stp>GE</stp>
        <stp>Last</stp>
        <stp/>
        <stp>42667.3333333333</stp>
        <tr r="AX177" s="15"/>
      </tp>
      <tp t="s">
        <v/>
        <stp/>
        <stp>*H</stp>
        <stp>GE</stp>
        <stp>Last</stp>
        <stp/>
        <stp>42650.3333333333</stp>
        <tr r="AX188" s="15"/>
      </tp>
      <tp t="s">
        <v/>
        <stp/>
        <stp>*H</stp>
        <stp>GE</stp>
        <stp>Last</stp>
        <stp/>
        <stp>42653.3333333333</stp>
        <tr r="AX187" s="15"/>
      </tp>
      <tp t="s">
        <v/>
        <stp/>
        <stp>*H</stp>
        <stp>GE</stp>
        <stp>Last</stp>
        <stp/>
        <stp>42655.3333333333</stp>
        <tr r="AX185" s="15"/>
      </tp>
      <tp t="s">
        <v/>
        <stp/>
        <stp>*H</stp>
        <stp>GE</stp>
        <stp>Last</stp>
        <stp/>
        <stp>42654.3333333333</stp>
        <tr r="AX186" s="15"/>
      </tp>
      <tp t="s">
        <v/>
        <stp/>
        <stp>*H</stp>
        <stp>GE</stp>
        <stp>Last</stp>
        <stp/>
        <stp>42657.3333333333</stp>
        <tr r="AX183" s="15"/>
      </tp>
      <tp t="s">
        <v/>
        <stp/>
        <stp>*H</stp>
        <stp>GE</stp>
        <stp>Last</stp>
        <stp/>
        <stp>42656.3333333333</stp>
        <tr r="AX184" s="15"/>
      </tp>
      <tp t="s">
        <v/>
        <stp/>
        <stp>*H</stp>
        <stp>GE</stp>
        <stp>Last</stp>
        <stp/>
        <stp>42649.3333333333</stp>
        <tr r="AX189" s="15"/>
      </tp>
      <tp t="s">
        <v/>
        <stp/>
        <stp>*H</stp>
        <stp>GE</stp>
        <stp>Last</stp>
        <stp/>
        <stp>42648.3333333333</stp>
        <tr r="AX190" s="15"/>
      </tp>
      <tp t="s">
        <v/>
        <stp/>
        <stp>*H</stp>
        <stp>GE</stp>
        <stp>Last</stp>
        <stp/>
        <stp>42641.3333333333</stp>
        <tr r="AX195" s="15"/>
      </tp>
      <tp t="s">
        <v/>
        <stp/>
        <stp>*H</stp>
        <stp>GE</stp>
        <stp>Last</stp>
        <stp/>
        <stp>42640.3333333333</stp>
        <tr r="AX196" s="15"/>
      </tp>
      <tp t="s">
        <v/>
        <stp/>
        <stp>*H</stp>
        <stp>GE</stp>
        <stp>Last</stp>
        <stp/>
        <stp>42643.3333333333</stp>
        <tr r="AX193" s="15"/>
      </tp>
      <tp t="s">
        <v/>
        <stp/>
        <stp>*H</stp>
        <stp>GE</stp>
        <stp>Last</stp>
        <stp/>
        <stp>42642.3333333333</stp>
        <tr r="AX194" s="15"/>
      </tp>
      <tp t="s">
        <v/>
        <stp/>
        <stp>*H</stp>
        <stp>GE</stp>
        <stp>Last</stp>
        <stp/>
        <stp>42647.3333333333</stp>
        <tr r="AX191" s="15"/>
      </tp>
      <tp t="s">
        <v/>
        <stp/>
        <stp>*H</stp>
        <stp>GE</stp>
        <stp>Last</stp>
        <stp/>
        <stp>42646.3333333333</stp>
        <tr r="AX192" s="15"/>
      </tp>
      <tp t="s">
        <v/>
        <stp/>
        <stp>*H</stp>
        <stp>GE</stp>
        <stp>Last</stp>
        <stp/>
        <stp>42639.3333333333</stp>
        <tr r="AX197" s="15"/>
      </tp>
      <tp t="s">
        <v/>
        <stp/>
        <stp>*H</stp>
        <stp>GE</stp>
        <stp>Last</stp>
        <stp/>
        <stp>42788.2916666667</stp>
        <tr r="AX95" s="15"/>
      </tp>
      <tp t="s">
        <v/>
        <stp/>
        <stp>*H</stp>
        <stp>GE</stp>
        <stp>Last</stp>
        <stp/>
        <stp>42789.2916666667</stp>
        <tr r="AX94" s="15"/>
      </tp>
      <tp t="s">
        <v/>
        <stp/>
        <stp>*H</stp>
        <stp>GE</stp>
        <stp>Last</stp>
        <stp/>
        <stp>42787.2916666667</stp>
        <tr r="AX96" s="15"/>
      </tp>
      <tp t="s">
        <v/>
        <stp/>
        <stp>*H</stp>
        <stp>GE</stp>
        <stp>Last</stp>
        <stp/>
        <stp>42633.3333333333</stp>
        <tr r="AX201" s="15"/>
      </tp>
      <tp t="s">
        <v/>
        <stp/>
        <stp>*H</stp>
        <stp>GE</stp>
        <stp>Last</stp>
        <stp/>
        <stp>42632.3333333333</stp>
        <tr r="AX202" s="15"/>
      </tp>
      <tp t="s">
        <v/>
        <stp/>
        <stp>*H</stp>
        <stp>GE</stp>
        <stp>Last</stp>
        <stp/>
        <stp>42635.3333333333</stp>
        <tr r="AX199" s="15"/>
      </tp>
      <tp t="s">
        <v/>
        <stp/>
        <stp>*H</stp>
        <stp>GE</stp>
        <stp>Last</stp>
        <stp/>
        <stp>42782.2916666667</stp>
        <tr r="AX98" s="15"/>
      </tp>
      <tp t="s">
        <v/>
        <stp/>
        <stp>*H</stp>
        <stp>GE</stp>
        <stp>Last</stp>
        <stp/>
        <stp>42634.3333333333</stp>
        <tr r="AX200" s="15"/>
      </tp>
      <tp t="s">
        <v/>
        <stp/>
        <stp>*H</stp>
        <stp>GE</stp>
        <stp>Last</stp>
        <stp/>
        <stp>42783.2916666667</stp>
        <tr r="AX97" s="15"/>
      </tp>
      <tp t="s">
        <v/>
        <stp/>
        <stp>*H</stp>
        <stp>GE</stp>
        <stp>Last</stp>
        <stp/>
        <stp>42780.2916666667</stp>
        <tr r="AX100" s="15"/>
      </tp>
      <tp t="s">
        <v/>
        <stp/>
        <stp>*H</stp>
        <stp>GE</stp>
        <stp>Last</stp>
        <stp/>
        <stp>42636.3333333333</stp>
        <tr r="AX198" s="15"/>
      </tp>
      <tp t="s">
        <v/>
        <stp/>
        <stp>*H</stp>
        <stp>GE</stp>
        <stp>Last</stp>
        <stp/>
        <stp>42781.2916666667</stp>
        <tr r="AX99" s="15"/>
      </tp>
      <tp t="s">
        <v/>
        <stp/>
        <stp>*H</stp>
        <stp>GE</stp>
        <stp>Last</stp>
        <stp/>
        <stp>42629.3333333333</stp>
        <tr r="AX203" s="15"/>
      </tp>
      <tp t="s">
        <v/>
        <stp/>
        <stp>*H</stp>
        <stp>GE</stp>
        <stp>Last</stp>
        <stp/>
        <stp>42628.3333333333</stp>
        <tr r="AX204" s="15"/>
      </tp>
      <tp t="s">
        <v/>
        <stp/>
        <stp>*H</stp>
        <stp>GE</stp>
        <stp>Last</stp>
        <stp/>
        <stp>42621.3333333333</stp>
        <tr r="AX209" s="15"/>
      </tp>
      <tp t="s">
        <v/>
        <stp/>
        <stp>*H</stp>
        <stp>GE</stp>
        <stp>Last</stp>
        <stp/>
        <stp>42796.2916666667</stp>
        <tr r="AX89" s="15"/>
      </tp>
      <tp t="s">
        <v/>
        <stp/>
        <stp>*H</stp>
        <stp>GE</stp>
        <stp>Last</stp>
        <stp/>
        <stp>42620.3333333333</stp>
        <tr r="AX210" s="15"/>
      </tp>
      <tp t="s">
        <v/>
        <stp/>
        <stp>*H</stp>
        <stp>GE</stp>
        <stp>Last</stp>
        <stp/>
        <stp>42797.2916666667</stp>
        <tr r="AX88" s="15"/>
      </tp>
      <tp t="s">
        <v/>
        <stp/>
        <stp>*H</stp>
        <stp>GE</stp>
        <stp>Last</stp>
        <stp/>
        <stp>42794.2916666667</stp>
        <tr r="AX91" s="15"/>
      </tp>
      <tp t="s">
        <v/>
        <stp/>
        <stp>*H</stp>
        <stp>GE</stp>
        <stp>Last</stp>
        <stp/>
        <stp>42622.3333333333</stp>
        <tr r="AX208" s="15"/>
      </tp>
      <tp t="s">
        <v/>
        <stp/>
        <stp>*H</stp>
        <stp>GE</stp>
        <stp>Last</stp>
        <stp/>
        <stp>42795.2916666667</stp>
        <tr r="AX90" s="15"/>
      </tp>
      <tp t="s">
        <v/>
        <stp/>
        <stp>*H</stp>
        <stp>GE</stp>
        <stp>Last</stp>
        <stp/>
        <stp>42625.3333333333</stp>
        <tr r="AX207" s="15"/>
      </tp>
      <tp t="s">
        <v/>
        <stp/>
        <stp>*H</stp>
        <stp>GE</stp>
        <stp>Last</stp>
        <stp/>
        <stp>42793.2916666667</stp>
        <tr r="AX92" s="15"/>
      </tp>
      <tp t="s">
        <v/>
        <stp/>
        <stp>*H</stp>
        <stp>GE</stp>
        <stp>Last</stp>
        <stp/>
        <stp>42627.3333333333</stp>
        <tr r="AX205" s="15"/>
      </tp>
      <tp t="s">
        <v/>
        <stp/>
        <stp>*H</stp>
        <stp>GE</stp>
        <stp>Last</stp>
        <stp/>
        <stp>42790.2916666667</stp>
        <tr r="AX93" s="15"/>
      </tp>
      <tp t="s">
        <v/>
        <stp/>
        <stp>*H</stp>
        <stp>GE</stp>
        <stp>Last</stp>
        <stp/>
        <stp>42626.3333333333</stp>
        <tr r="AX206" s="15"/>
      </tp>
      <tp t="s">
        <v/>
        <stp/>
        <stp>*H</stp>
        <stp>GE</stp>
        <stp>Last</stp>
        <stp/>
        <stp>42619.3333333333</stp>
        <tr r="AX211" s="15"/>
      </tp>
      <tp t="s">
        <v/>
        <stp/>
        <stp>*H</stp>
        <stp>GE</stp>
        <stp>Last</stp>
        <stp/>
        <stp>42611.3333333333</stp>
        <tr r="AX216" s="15"/>
      </tp>
      <tp t="s">
        <v/>
        <stp/>
        <stp>*H</stp>
        <stp>GE</stp>
        <stp>Last</stp>
        <stp/>
        <stp>42613.3333333333</stp>
        <tr r="AX214" s="15"/>
      </tp>
      <tp t="s">
        <v/>
        <stp/>
        <stp>*H</stp>
        <stp>GE</stp>
        <stp>Last</stp>
        <stp/>
        <stp>42612.3333333333</stp>
        <tr r="AX215" s="15"/>
      </tp>
      <tp t="s">
        <v/>
        <stp/>
        <stp>*H</stp>
        <stp>GE</stp>
        <stp>Last</stp>
        <stp/>
        <stp>42615.3333333333</stp>
        <tr r="AX212" s="15"/>
      </tp>
      <tp t="s">
        <v/>
        <stp/>
        <stp>*H</stp>
        <stp>GE</stp>
        <stp>Last</stp>
        <stp/>
        <stp>42614.3333333333</stp>
        <tr r="AX213" s="15"/>
      </tp>
      <tp t="s">
        <v/>
        <stp/>
        <stp>*H</stp>
        <stp>GE</stp>
        <stp>Last</stp>
        <stp/>
        <stp>42608.3333333333</stp>
        <tr r="AX217" s="15"/>
      </tp>
      <tp t="s">
        <v/>
        <stp/>
        <stp>*H</stp>
        <stp>GE</stp>
        <stp>Last</stp>
        <stp/>
        <stp>42601.3333333333</stp>
        <tr r="AX222" s="15"/>
      </tp>
      <tp t="s">
        <v/>
        <stp/>
        <stp>*H</stp>
        <stp>GE</stp>
        <stp>Last</stp>
        <stp/>
        <stp>42600.3333333333</stp>
        <tr r="AX223" s="15"/>
      </tp>
      <tp t="s">
        <v/>
        <stp/>
        <stp>*H</stp>
        <stp>GE</stp>
        <stp>Last</stp>
        <stp/>
        <stp>42605.3333333333</stp>
        <tr r="AX220" s="15"/>
      </tp>
      <tp t="s">
        <v/>
        <stp/>
        <stp>*H</stp>
        <stp>GE</stp>
        <stp>Last</stp>
        <stp/>
        <stp>42604.3333333333</stp>
        <tr r="AX221" s="15"/>
      </tp>
      <tp t="s">
        <v/>
        <stp/>
        <stp>*H</stp>
        <stp>GE</stp>
        <stp>Last</stp>
        <stp/>
        <stp>42607.3333333333</stp>
        <tr r="AX218" s="15"/>
      </tp>
      <tp t="s">
        <v/>
        <stp/>
        <stp>*H</stp>
        <stp>GE</stp>
        <stp>Last</stp>
        <stp/>
        <stp>42606.3333333333</stp>
        <tr r="AX219" s="15"/>
      </tp>
      <tp t="s">
        <v/>
        <stp/>
        <stp>*H</stp>
        <stp>GE</stp>
        <stp>Last</stp>
        <stp/>
        <stp>42688.2916666667</stp>
        <tr r="AX162" s="15"/>
      </tp>
      <tp t="s">
        <v/>
        <stp/>
        <stp>*H</stp>
        <stp>GE</stp>
        <stp>Last</stp>
        <stp/>
        <stp>42689.2916666667</stp>
        <tr r="AX161" s="15"/>
      </tp>
      <tp t="s">
        <v/>
        <stp/>
        <stp>*H</stp>
        <stp>GE</stp>
        <stp>Last</stp>
        <stp/>
        <stp>42684.2916666667</stp>
        <tr r="AX164" s="15"/>
      </tp>
      <tp t="s">
        <v/>
        <stp/>
        <stp>*H</stp>
        <stp>GE</stp>
        <stp>Last</stp>
        <stp/>
        <stp>42685.2916666667</stp>
        <tr r="AX163" s="15"/>
      </tp>
      <tp t="s">
        <v/>
        <stp/>
        <stp>*H</stp>
        <stp>GE</stp>
        <stp>Last</stp>
        <stp/>
        <stp>42682.2916666667</stp>
        <tr r="AX166" s="15"/>
      </tp>
      <tp t="s">
        <v/>
        <stp/>
        <stp>*H</stp>
        <stp>GE</stp>
        <stp>Last</stp>
        <stp/>
        <stp>42683.2916666667</stp>
        <tr r="AX165" s="15"/>
      </tp>
      <tp t="s">
        <v/>
        <stp/>
        <stp>*H</stp>
        <stp>GE</stp>
        <stp>Last</stp>
        <stp/>
        <stp>42681.2916666667</stp>
        <tr r="AX167" s="15"/>
      </tp>
      <tp t="s">
        <v/>
        <stp/>
        <stp>*H</stp>
        <stp>GE</stp>
        <stp>Last</stp>
        <stp/>
        <stp>42699.2916666667</stp>
        <tr r="AX154" s="15"/>
      </tp>
      <tp t="s">
        <v/>
        <stp/>
        <stp>*H</stp>
        <stp>GE</stp>
        <stp>Last</stp>
        <stp/>
        <stp>42696.2916666667</stp>
        <tr r="AX156" s="15"/>
      </tp>
      <tp t="s">
        <v/>
        <stp/>
        <stp>*H</stp>
        <stp>GE</stp>
        <stp>Last</stp>
        <stp/>
        <stp>42697.2916666667</stp>
        <tr r="AX155" s="15"/>
      </tp>
      <tp t="s">
        <v/>
        <stp/>
        <stp>*H</stp>
        <stp>GE</stp>
        <stp>Last</stp>
        <stp/>
        <stp>42695.2916666667</stp>
        <tr r="AX157" s="15"/>
      </tp>
      <tp t="s">
        <v/>
        <stp/>
        <stp>*H</stp>
        <stp>GE</stp>
        <stp>Last</stp>
        <stp/>
        <stp>42692.2916666667</stp>
        <tr r="AX158" s="15"/>
      </tp>
      <tp t="s">
        <v/>
        <stp/>
        <stp>*H</stp>
        <stp>GE</stp>
        <stp>Last</stp>
        <stp/>
        <stp>42690.2916666667</stp>
        <tr r="AX160" s="15"/>
      </tp>
      <tp t="s">
        <v/>
        <stp/>
        <stp>*H</stp>
        <stp>GE</stp>
        <stp>Last</stp>
        <stp/>
        <stp>42691.2916666667</stp>
        <tr r="AX159" s="15"/>
      </tp>
      <tp>
        <v>112.62</v>
        <stp/>
        <stp>ICE</stp>
        <stp>PrevPrice</stp>
        <tr r="H13" s="15"/>
      </tp>
      <tp>
        <v>138.5247</v>
        <stp/>
        <stp>IBM</stp>
        <stp>Last</stp>
        <tr r="J6" s="15"/>
      </tp>
      <tp>
        <v>109.59</v>
        <stp/>
        <stp>ICE</stp>
        <stp>Last</stp>
        <tr r="H6" s="15"/>
      </tp>
      <tp>
        <v>0.32</v>
        <stp/>
        <stp>GE</stp>
        <stp>PRD__52WkDividend</stp>
        <tr r="I37" s="15"/>
      </tp>
      <tp>
        <v>8354</v>
        <stp/>
        <stp>GE</stp>
        <stp>EBITDA</stp>
        <tr r="I40" s="15"/>
      </tp>
      <tp>
        <v>77.56</v>
        <stp/>
        <stp>GE</stp>
        <stp>Last</stp>
        <tr r="I6" s="15"/>
      </tp>
      <tp>
        <v>111.67</v>
        <stp/>
        <stp>ICE</stp>
        <stp>Open</stp>
        <tr r="H10" s="15"/>
      </tp>
      <tp>
        <v>138.75</v>
        <stp/>
        <stp>IBM</stp>
        <stp>Open</stp>
        <tr r="J10" s="15"/>
      </tp>
      <tp>
        <v>78.59</v>
        <stp/>
        <stp>GE</stp>
        <stp>High</stp>
        <tr r="I11" s="15"/>
      </tp>
      <tp>
        <v>106.75809599999999</v>
        <stp/>
        <stp>IBM</stp>
        <stp>PytRatio</stp>
        <tr r="J50" s="15"/>
      </tp>
      <tp>
        <v>0.38</v>
        <stp/>
        <stp>ICE</stp>
        <stp>Dividend</stp>
        <tr r="H17" s="15"/>
      </tp>
      <tp>
        <v>1.65</v>
        <stp/>
        <stp>IBM</stp>
        <stp>Dividend</stp>
        <tr r="J17" s="15"/>
      </tp>
      <tp t="s">
        <v/>
        <stp/>
        <stp>IBM</stp>
        <stp>ExpRatio</stp>
        <tr r="BL32" s="15"/>
      </tp>
      <tp>
        <v>23.757738</v>
        <stp/>
        <stp>ICE</stp>
        <stp>PytRatio</stp>
        <tr r="H50" s="15"/>
      </tp>
      <tp>
        <v>-0.54530000000000001</v>
        <stp/>
        <stp>IBM</stp>
        <stp>Change</stp>
        <tr r="J7" s="15"/>
      </tp>
      <tp>
        <v>-3.03</v>
        <stp/>
        <stp>ICE</stp>
        <stp>Change</stp>
        <tr r="H7" s="15"/>
      </tp>
      <tp>
        <v>80.564565999999999</v>
        <stp/>
        <stp>ICE</stp>
        <stp>DebtToEq</stp>
        <tr r="H48" s="15"/>
      </tp>
      <tp>
        <v>79.209999999999994</v>
        <stp/>
        <stp>GE</stp>
        <stp>PrevPrice</stp>
        <tr r="I13" s="15"/>
      </tp>
      <tp>
        <v>275.00128799999999</v>
        <stp/>
        <stp>IBM</stp>
        <stp>DebtToEq</stp>
        <tr r="J48" s="15"/>
      </tp>
      <tp>
        <v>898.61026500000003</v>
        <stp/>
        <stp>IBM</stp>
        <stp>Float</stp>
        <tr r="J30" s="15"/>
      </tp>
      <tp>
        <v>85048418000</v>
        <stp/>
        <stp>GE</stp>
        <stp>Market Cap</stp>
        <tr r="I32" s="15"/>
      </tp>
      <tp>
        <v>42562.333333333336</v>
        <stp/>
        <stp>*HT</stp>
        <stp>ICE;GE;IBM;$SPX</stp>
        <stp>D[tl:Union]</stp>
        <stp>6/28/2016;6/28/2017</stp>
        <stp>8</stp>
        <tr r="AV251" s="15"/>
      </tp>
      <tp>
        <v>42563.333333333336</v>
        <stp/>
        <stp>*HT</stp>
        <stp>ICE;GE;IBM;$SPX</stp>
        <stp>D[tl:Union]</stp>
        <stp>6/28/2016;6/28/2017</stp>
        <stp>9</stp>
        <tr r="AV250" s="15"/>
      </tp>
      <tp>
        <v>42549.333333333336</v>
        <stp/>
        <stp>*HT</stp>
        <stp>ICE;GE;IBM;$SPX</stp>
        <stp>D[tl:Union]</stp>
        <stp>6/28/2016;6/28/2017</stp>
        <stp>0</stp>
        <tr r="AV259" s="15"/>
      </tp>
      <tp>
        <v>42550.333333333336</v>
        <stp/>
        <stp>*HT</stp>
        <stp>ICE;GE;IBM;$SPX</stp>
        <stp>D[tl:Union]</stp>
        <stp>6/28/2016;6/28/2017</stp>
        <stp>1</stp>
        <tr r="AV258" s="15"/>
      </tp>
      <tp>
        <v>42551.333333333336</v>
        <stp/>
        <stp>*HT</stp>
        <stp>ICE;GE;IBM;$SPX</stp>
        <stp>D[tl:Union]</stp>
        <stp>6/28/2016;6/28/2017</stp>
        <stp>2</stp>
        <tr r="AV257" s="15"/>
      </tp>
      <tp>
        <v>42552.333333333336</v>
        <stp/>
        <stp>*HT</stp>
        <stp>ICE;GE;IBM;$SPX</stp>
        <stp>D[tl:Union]</stp>
        <stp>6/28/2016;6/28/2017</stp>
        <stp>3</stp>
        <tr r="AV256" s="15"/>
      </tp>
      <tp>
        <v>42556.333333333336</v>
        <stp/>
        <stp>*HT</stp>
        <stp>ICE;GE;IBM;$SPX</stp>
        <stp>D[tl:Union]</stp>
        <stp>6/28/2016;6/28/2017</stp>
        <stp>4</stp>
        <tr r="AV255" s="15"/>
      </tp>
      <tp>
        <v>42557.333333333336</v>
        <stp/>
        <stp>*HT</stp>
        <stp>ICE;GE;IBM;$SPX</stp>
        <stp>D[tl:Union]</stp>
        <stp>6/28/2016;6/28/2017</stp>
        <stp>5</stp>
        <tr r="AV254" s="15"/>
      </tp>
      <tp>
        <v>42558.333333333336</v>
        <stp/>
        <stp>*HT</stp>
        <stp>ICE;GE;IBM;$SPX</stp>
        <stp>D[tl:Union]</stp>
        <stp>6/28/2016;6/28/2017</stp>
        <stp>6</stp>
        <tr r="AV253" s="15"/>
      </tp>
      <tp>
        <v>42559.333333333336</v>
        <stp/>
        <stp>*HT</stp>
        <stp>ICE;GE;IBM;$SPX</stp>
        <stp>D[tl:Union]</stp>
        <stp>6/28/2016;6/28/2017</stp>
        <stp>7</stp>
        <tr r="AV252" s="15"/>
      </tp>
      <tp>
        <v>90</v>
        <stp/>
        <stp>GE</stp>
        <stp>Dividend Interval</stp>
        <tr r="I19" s="15"/>
      </tp>
      <tp>
        <v>0.84430300000000003</v>
        <stp/>
        <stp>IBM</stp>
        <stp>CurRatio</stp>
        <tr r="J44" s="15"/>
      </tp>
      <tp>
        <v>4.7644929999999999</v>
        <stp/>
        <stp>IBM</stp>
        <stp>Dividend Yield</stp>
        <tr r="J20" s="15"/>
      </tp>
      <tp>
        <v>1.3869880000000001</v>
        <stp/>
        <stp>ICE</stp>
        <stp>Dividend Yield</stp>
        <tr r="H20" s="15"/>
      </tp>
      <tp t="s">
        <v/>
        <stp/>
        <stp>ICE</stp>
        <stp>CurRatio</stp>
        <tr r="H44" s="15"/>
      </tp>
      <tp>
        <v>550.72289000000001</v>
        <stp/>
        <stp>ICE</stp>
        <stp>Float</stp>
        <tr r="H30" s="15"/>
      </tp>
      <tp>
        <v>6.58</v>
        <stp/>
        <stp>IBM</stp>
        <stp>PRD__52WkDividend</stp>
        <tr r="J37" s="15"/>
      </tp>
      <tp>
        <v>1.1257349999999999</v>
        <stp/>
        <stp>GE</stp>
        <stp>CurRatio</stp>
        <tr r="I44" s="15"/>
      </tp>
      <tp>
        <v>1329043</v>
        <stp/>
        <stp>ICE</stp>
        <stp>Volume</stp>
        <tr r="H14" s="15"/>
      </tp>
      <tp>
        <v>1500083</v>
        <stp/>
        <stp>IBM</stp>
        <stp>Volume</stp>
        <tr r="J14" s="15"/>
      </tp>
      <tp>
        <v>1.42</v>
        <stp/>
        <stp>ICE</stp>
        <stp>PRD__52WkDividend</stp>
        <tr r="H37" s="15"/>
      </tp>
      <tp>
        <v>0.08</v>
        <stp/>
        <stp>GE</stp>
        <stp>Dividend</stp>
        <tr r="I17" s="15"/>
      </tp>
      <tp>
        <v>-45.694701999999999</v>
        <stp/>
        <stp>GE</stp>
        <stp>PytRatio</stp>
        <tr r="I50" s="15"/>
      </tp>
      <tp>
        <v>101.417068</v>
        <stp/>
        <stp>GE</stp>
        <stp>DebtToEq</stp>
        <tr r="I48" s="15"/>
      </tp>
      <tp>
        <v>903180000</v>
        <stp/>
        <stp>IBM</stp>
        <stp>Shares</stp>
        <tr r="J28" s="15"/>
      </tp>
      <tp>
        <v>558458000</v>
        <stp/>
        <stp>ICE</stp>
        <stp>Shares</stp>
        <tr r="H28" s="15"/>
      </tp>
      <tp t="s">
        <v/>
        <stp/>
        <stp>*H</stp>
        <stp>$SPX</stp>
        <stp>Last</stp>
        <stp/>
        <stp>42689.2916666667</stp>
        <tr r="AZ161" s="15"/>
      </tp>
      <tp t="s">
        <v/>
        <stp/>
        <stp>*H</stp>
        <stp>$SPX</stp>
        <stp>Last</stp>
        <stp/>
        <stp>42688.2916666667</stp>
        <tr r="AZ162" s="15"/>
      </tp>
      <tp t="s">
        <v/>
        <stp/>
        <stp>*H</stp>
        <stp>$SPX</stp>
        <stp>Last</stp>
        <stp/>
        <stp>42681.2916666667</stp>
        <tr r="AZ167" s="15"/>
      </tp>
      <tp t="s">
        <v/>
        <stp/>
        <stp>*H</stp>
        <stp>$SPX</stp>
        <stp>Last</stp>
        <stp/>
        <stp>42683.2916666667</stp>
        <tr r="AZ165" s="15"/>
      </tp>
      <tp t="s">
        <v/>
        <stp/>
        <stp>*H</stp>
        <stp>$SPX</stp>
        <stp>Last</stp>
        <stp/>
        <stp>42682.2916666667</stp>
        <tr r="AZ166" s="15"/>
      </tp>
      <tp t="s">
        <v/>
        <stp/>
        <stp>*H</stp>
        <stp>$SPX</stp>
        <stp>Last</stp>
        <stp/>
        <stp>42685.2916666667</stp>
        <tr r="AZ163" s="15"/>
      </tp>
      <tp t="s">
        <v/>
        <stp/>
        <stp>*H</stp>
        <stp>$SPX</stp>
        <stp>Last</stp>
        <stp/>
        <stp>42684.2916666667</stp>
        <tr r="AZ164" s="15"/>
      </tp>
      <tp t="s">
        <v/>
        <stp/>
        <stp>*H</stp>
        <stp>$SPX</stp>
        <stp>Last</stp>
        <stp/>
        <stp>42699.2916666667</stp>
        <tr r="AZ154" s="15"/>
      </tp>
      <tp t="s">
        <v/>
        <stp/>
        <stp>*H</stp>
        <stp>$SPX</stp>
        <stp>Last</stp>
        <stp/>
        <stp>42691.2916666667</stp>
        <tr r="AZ159" s="15"/>
      </tp>
      <tp t="s">
        <v/>
        <stp/>
        <stp>*H</stp>
        <stp>$SPX</stp>
        <stp>Last</stp>
        <stp/>
        <stp>42690.2916666667</stp>
        <tr r="AZ160" s="15"/>
      </tp>
      <tp t="s">
        <v/>
        <stp/>
        <stp>*H</stp>
        <stp>$SPX</stp>
        <stp>Last</stp>
        <stp/>
        <stp>42692.2916666667</stp>
        <tr r="AZ158" s="15"/>
      </tp>
      <tp t="s">
        <v/>
        <stp/>
        <stp>*H</stp>
        <stp>$SPX</stp>
        <stp>Last</stp>
        <stp/>
        <stp>42695.2916666667</stp>
        <tr r="AZ157" s="15"/>
      </tp>
      <tp t="s">
        <v/>
        <stp/>
        <stp>*H</stp>
        <stp>$SPX</stp>
        <stp>Last</stp>
        <stp/>
        <stp>42697.2916666667</stp>
        <tr r="AZ155" s="15"/>
      </tp>
      <tp t="s">
        <v/>
        <stp/>
        <stp>*H</stp>
        <stp>$SPX</stp>
        <stp>Last</stp>
        <stp/>
        <stp>42696.2916666667</stp>
        <tr r="AZ156" s="15"/>
      </tp>
      <tp t="s">
        <v/>
        <stp/>
        <stp>*H</stp>
        <stp>$SPX</stp>
        <stp>Last</stp>
        <stp/>
        <stp>42656.3333333333</stp>
        <tr r="AZ184" s="15"/>
      </tp>
      <tp t="s">
        <v/>
        <stp/>
        <stp>*H</stp>
        <stp>$SPX</stp>
        <stp>Last</stp>
        <stp/>
        <stp>42657.3333333333</stp>
        <tr r="AZ183" s="15"/>
      </tp>
      <tp t="s">
        <v/>
        <stp/>
        <stp>*H</stp>
        <stp>$SPX</stp>
        <stp>Last</stp>
        <stp/>
        <stp>42654.3333333333</stp>
        <tr r="AZ186" s="15"/>
      </tp>
      <tp t="s">
        <v/>
        <stp/>
        <stp>*H</stp>
        <stp>$SPX</stp>
        <stp>Last</stp>
        <stp/>
        <stp>42655.3333333333</stp>
        <tr r="AZ185" s="15"/>
      </tp>
      <tp t="s">
        <v/>
        <stp/>
        <stp>*H</stp>
        <stp>$SPX</stp>
        <stp>Last</stp>
        <stp/>
        <stp>42653.3333333333</stp>
        <tr r="AZ187" s="15"/>
      </tp>
      <tp t="s">
        <v/>
        <stp/>
        <stp>*H</stp>
        <stp>$SPX</stp>
        <stp>Last</stp>
        <stp/>
        <stp>42650.3333333333</stp>
        <tr r="AZ188" s="15"/>
      </tp>
      <tp t="s">
        <v/>
        <stp/>
        <stp>*H</stp>
        <stp>$SPX</stp>
        <stp>Last</stp>
        <stp/>
        <stp>42648.3333333333</stp>
        <tr r="AZ190" s="15"/>
      </tp>
      <tp t="s">
        <v/>
        <stp/>
        <stp>*H</stp>
        <stp>$SPX</stp>
        <stp>Last</stp>
        <stp/>
        <stp>42649.3333333333</stp>
        <tr r="AZ189" s="15"/>
      </tp>
      <tp t="s">
        <v/>
        <stp/>
        <stp>*H</stp>
        <stp>$SPX</stp>
        <stp>Last</stp>
        <stp/>
        <stp>42646.3333333333</stp>
        <tr r="AZ192" s="15"/>
      </tp>
      <tp t="s">
        <v/>
        <stp/>
        <stp>*H</stp>
        <stp>$SPX</stp>
        <stp>Last</stp>
        <stp/>
        <stp>42647.3333333333</stp>
        <tr r="AZ191" s="15"/>
      </tp>
      <tp t="s">
        <v/>
        <stp/>
        <stp>*H</stp>
        <stp>$SPX</stp>
        <stp>Last</stp>
        <stp/>
        <stp>42642.3333333333</stp>
        <tr r="AZ194" s="15"/>
      </tp>
      <tp t="s">
        <v/>
        <stp/>
        <stp>*H</stp>
        <stp>$SPX</stp>
        <stp>Last</stp>
        <stp/>
        <stp>42643.3333333333</stp>
        <tr r="AZ193" s="15"/>
      </tp>
      <tp t="s">
        <v/>
        <stp/>
        <stp>*H</stp>
        <stp>$SPX</stp>
        <stp>Last</stp>
        <stp/>
        <stp>42640.3333333333</stp>
        <tr r="AZ196" s="15"/>
      </tp>
      <tp t="s">
        <v/>
        <stp/>
        <stp>*H</stp>
        <stp>$SPX</stp>
        <stp>Last</stp>
        <stp/>
        <stp>42641.3333333333</stp>
        <tr r="AZ195" s="15"/>
      </tp>
      <tp t="s">
        <v/>
        <stp/>
        <stp>*H</stp>
        <stp>$SPX</stp>
        <stp>Last</stp>
        <stp/>
        <stp>42678.3333333333</stp>
        <tr r="AZ168" s="15"/>
      </tp>
      <tp t="s">
        <v/>
        <stp/>
        <stp>*H</stp>
        <stp>$SPX</stp>
        <stp>Last</stp>
        <stp/>
        <stp>42676.3333333333</stp>
        <tr r="AZ170" s="15"/>
      </tp>
      <tp t="s">
        <v/>
        <stp/>
        <stp>*H</stp>
        <stp>$SPX</stp>
        <stp>Last</stp>
        <stp/>
        <stp>42677.3333333333</stp>
        <tr r="AZ169" s="15"/>
      </tp>
      <tp t="s">
        <v/>
        <stp/>
        <stp>*H</stp>
        <stp>$SPX</stp>
        <stp>Last</stp>
        <stp/>
        <stp>42674.3333333333</stp>
        <tr r="AZ172" s="15"/>
      </tp>
      <tp t="s">
        <v/>
        <stp/>
        <stp>*H</stp>
        <stp>$SPX</stp>
        <stp>Last</stp>
        <stp/>
        <stp>42675.3333333333</stp>
        <tr r="AZ171" s="15"/>
      </tp>
      <tp t="s">
        <v/>
        <stp/>
        <stp>*H</stp>
        <stp>$SPX</stp>
        <stp>Last</stp>
        <stp/>
        <stp>42670.3333333333</stp>
        <tr r="AZ174" s="15"/>
      </tp>
      <tp t="s">
        <v/>
        <stp/>
        <stp>*H</stp>
        <stp>$SPX</stp>
        <stp>Last</stp>
        <stp/>
        <stp>42671.3333333333</stp>
        <tr r="AZ173" s="15"/>
      </tp>
      <tp t="s">
        <v/>
        <stp/>
        <stp>*H</stp>
        <stp>$SPX</stp>
        <stp>Last</stp>
        <stp/>
        <stp>42668.3333333333</stp>
        <tr r="AZ176" s="15"/>
      </tp>
      <tp t="s">
        <v/>
        <stp/>
        <stp>*H</stp>
        <stp>$SPX</stp>
        <stp>Last</stp>
        <stp/>
        <stp>42669.3333333333</stp>
        <tr r="AZ175" s="15"/>
      </tp>
      <tp t="s">
        <v/>
        <stp/>
        <stp>*H</stp>
        <stp>$SPX</stp>
        <stp>Last</stp>
        <stp/>
        <stp>42667.3333333333</stp>
        <tr r="AZ177" s="15"/>
      </tp>
      <tp t="s">
        <v/>
        <stp/>
        <stp>*H</stp>
        <stp>$SPX</stp>
        <stp>Last</stp>
        <stp/>
        <stp>42664.3333333333</stp>
        <tr r="AZ178" s="15"/>
      </tp>
      <tp t="s">
        <v/>
        <stp/>
        <stp>*H</stp>
        <stp>$SPX</stp>
        <stp>Last</stp>
        <stp/>
        <stp>42662.3333333333</stp>
        <tr r="AZ180" s="15"/>
      </tp>
      <tp t="s">
        <v/>
        <stp/>
        <stp>*H</stp>
        <stp>$SPX</stp>
        <stp>Last</stp>
        <stp/>
        <stp>42663.3333333333</stp>
        <tr r="AZ179" s="15"/>
      </tp>
      <tp t="s">
        <v/>
        <stp/>
        <stp>*H</stp>
        <stp>$SPX</stp>
        <stp>Last</stp>
        <stp/>
        <stp>42660.3333333333</stp>
        <tr r="AZ182" s="15"/>
      </tp>
      <tp t="s">
        <v/>
        <stp/>
        <stp>*H</stp>
        <stp>$SPX</stp>
        <stp>Last</stp>
        <stp/>
        <stp>42661.3333333333</stp>
        <tr r="AZ181" s="15"/>
      </tp>
      <tp t="s">
        <v/>
        <stp/>
        <stp>*H</stp>
        <stp>$SPX</stp>
        <stp>Last</stp>
        <stp/>
        <stp>42619.3333333333</stp>
        <tr r="AZ211" s="15"/>
      </tp>
      <tp t="s">
        <v/>
        <stp/>
        <stp>*H</stp>
        <stp>$SPX</stp>
        <stp>Last</stp>
        <stp/>
        <stp>42614.3333333333</stp>
        <tr r="AZ213" s="15"/>
      </tp>
      <tp t="s">
        <v/>
        <stp/>
        <stp>*H</stp>
        <stp>$SPX</stp>
        <stp>Last</stp>
        <stp/>
        <stp>42615.3333333333</stp>
        <tr r="AZ212" s="15"/>
      </tp>
      <tp t="s">
        <v/>
        <stp/>
        <stp>*H</stp>
        <stp>$SPX</stp>
        <stp>Last</stp>
        <stp/>
        <stp>42612.3333333333</stp>
        <tr r="AZ215" s="15"/>
      </tp>
      <tp t="s">
        <v/>
        <stp/>
        <stp>*H</stp>
        <stp>$SPX</stp>
        <stp>Last</stp>
        <stp/>
        <stp>42613.3333333333</stp>
        <tr r="AZ214" s="15"/>
      </tp>
      <tp t="s">
        <v/>
        <stp/>
        <stp>*H</stp>
        <stp>$SPX</stp>
        <stp>Last</stp>
        <stp/>
        <stp>42611.3333333333</stp>
        <tr r="AZ216" s="15"/>
      </tp>
      <tp t="s">
        <v/>
        <stp/>
        <stp>*H</stp>
        <stp>$SPX</stp>
        <stp>Last</stp>
        <stp/>
        <stp>42608.3333333333</stp>
        <tr r="AZ217" s="15"/>
      </tp>
      <tp t="s">
        <v/>
        <stp/>
        <stp>*H</stp>
        <stp>$SPX</stp>
        <stp>Last</stp>
        <stp/>
        <stp>42606.3333333333</stp>
        <tr r="AZ219" s="15"/>
      </tp>
      <tp t="s">
        <v/>
        <stp/>
        <stp>*H</stp>
        <stp>$SPX</stp>
        <stp>Last</stp>
        <stp/>
        <stp>42607.3333333333</stp>
        <tr r="AZ218" s="15"/>
      </tp>
      <tp t="s">
        <v/>
        <stp/>
        <stp>*H</stp>
        <stp>$SPX</stp>
        <stp>Last</stp>
        <stp/>
        <stp>42604.3333333333</stp>
        <tr r="AZ221" s="15"/>
      </tp>
      <tp t="s">
        <v/>
        <stp/>
        <stp>*H</stp>
        <stp>$SPX</stp>
        <stp>Last</stp>
        <stp/>
        <stp>42605.3333333333</stp>
        <tr r="AZ220" s="15"/>
      </tp>
      <tp t="s">
        <v/>
        <stp/>
        <stp>*H</stp>
        <stp>$SPX</stp>
        <stp>Last</stp>
        <stp/>
        <stp>42600.3333333333</stp>
        <tr r="AZ223" s="15"/>
      </tp>
      <tp t="s">
        <v/>
        <stp/>
        <stp>*H</stp>
        <stp>$SPX</stp>
        <stp>Last</stp>
        <stp/>
        <stp>42601.3333333333</stp>
        <tr r="AZ222" s="15"/>
      </tp>
      <tp t="s">
        <v/>
        <stp/>
        <stp>*H</stp>
        <stp>$SPX</stp>
        <stp>Last</stp>
        <stp/>
        <stp>42789.2916666667</stp>
        <tr r="AZ94" s="15"/>
      </tp>
      <tp t="s">
        <v/>
        <stp/>
        <stp>*H</stp>
        <stp>$SPX</stp>
        <stp>Last</stp>
        <stp/>
        <stp>42788.2916666667</stp>
        <tr r="AZ95" s="15"/>
      </tp>
      <tp t="s">
        <v/>
        <stp/>
        <stp>*H</stp>
        <stp>$SPX</stp>
        <stp>Last</stp>
        <stp/>
        <stp>42639.3333333333</stp>
        <tr r="AZ197" s="15"/>
      </tp>
      <tp t="s">
        <v/>
        <stp/>
        <stp>*H</stp>
        <stp>$SPX</stp>
        <stp>Last</stp>
        <stp/>
        <stp>42636.3333333333</stp>
        <tr r="AZ198" s="15"/>
      </tp>
      <tp t="s">
        <v/>
        <stp/>
        <stp>*H</stp>
        <stp>$SPX</stp>
        <stp>Last</stp>
        <stp/>
        <stp>42781.2916666667</stp>
        <tr r="AZ99" s="15"/>
      </tp>
      <tp t="s">
        <v/>
        <stp/>
        <stp>*H</stp>
        <stp>$SPX</stp>
        <stp>Last</stp>
        <stp/>
        <stp>42780.2916666667</stp>
        <tr r="AZ100" s="15"/>
      </tp>
      <tp t="s">
        <v/>
        <stp/>
        <stp>*H</stp>
        <stp>$SPX</stp>
        <stp>Last</stp>
        <stp/>
        <stp>42634.3333333333</stp>
        <tr r="AZ200" s="15"/>
      </tp>
      <tp t="s">
        <v/>
        <stp/>
        <stp>*H</stp>
        <stp>$SPX</stp>
        <stp>Last</stp>
        <stp/>
        <stp>42783.2916666667</stp>
        <tr r="AZ97" s="15"/>
      </tp>
      <tp t="s">
        <v/>
        <stp/>
        <stp>*H</stp>
        <stp>$SPX</stp>
        <stp>Last</stp>
        <stp/>
        <stp>42635.3333333333</stp>
        <tr r="AZ199" s="15"/>
      </tp>
      <tp t="s">
        <v/>
        <stp/>
        <stp>*H</stp>
        <stp>$SPX</stp>
        <stp>Last</stp>
        <stp/>
        <stp>42782.2916666667</stp>
        <tr r="AZ98" s="15"/>
      </tp>
      <tp t="s">
        <v/>
        <stp/>
        <stp>*H</stp>
        <stp>$SPX</stp>
        <stp>Last</stp>
        <stp/>
        <stp>42632.3333333333</stp>
        <tr r="AZ202" s="15"/>
      </tp>
      <tp t="s">
        <v/>
        <stp/>
        <stp>*H</stp>
        <stp>$SPX</stp>
        <stp>Last</stp>
        <stp/>
        <stp>42633.3333333333</stp>
        <tr r="AZ201" s="15"/>
      </tp>
      <tp t="s">
        <v/>
        <stp/>
        <stp>*H</stp>
        <stp>$SPX</stp>
        <stp>Last</stp>
        <stp/>
        <stp>42787.2916666667</stp>
        <tr r="AZ96" s="15"/>
      </tp>
      <tp t="s">
        <v/>
        <stp/>
        <stp>*H</stp>
        <stp>$SPX</stp>
        <stp>Last</stp>
        <stp/>
        <stp>42628.3333333333</stp>
        <tr r="AZ204" s="15"/>
      </tp>
      <tp t="s">
        <v/>
        <stp/>
        <stp>*H</stp>
        <stp>$SPX</stp>
        <stp>Last</stp>
        <stp/>
        <stp>42629.3333333333</stp>
        <tr r="AZ203" s="15"/>
      </tp>
      <tp t="s">
        <v/>
        <stp/>
        <stp>*H</stp>
        <stp>$SPX</stp>
        <stp>Last</stp>
        <stp/>
        <stp>42626.3333333333</stp>
        <tr r="AZ206" s="15"/>
      </tp>
      <tp t="s">
        <v/>
        <stp/>
        <stp>*H</stp>
        <stp>$SPX</stp>
        <stp>Last</stp>
        <stp/>
        <stp>42627.3333333333</stp>
        <tr r="AZ205" s="15"/>
      </tp>
      <tp t="s">
        <v/>
        <stp/>
        <stp>*H</stp>
        <stp>$SPX</stp>
        <stp>Last</stp>
        <stp/>
        <stp>42790.2916666667</stp>
        <tr r="AZ93" s="15"/>
      </tp>
      <tp t="s">
        <v/>
        <stp/>
        <stp>*H</stp>
        <stp>$SPX</stp>
        <stp>Last</stp>
        <stp/>
        <stp>42793.2916666667</stp>
        <tr r="AZ92" s="15"/>
      </tp>
      <tp t="s">
        <v/>
        <stp/>
        <stp>*H</stp>
        <stp>$SPX</stp>
        <stp>Last</stp>
        <stp/>
        <stp>42625.3333333333</stp>
        <tr r="AZ207" s="15"/>
      </tp>
      <tp t="s">
        <v/>
        <stp/>
        <stp>*H</stp>
        <stp>$SPX</stp>
        <stp>Last</stp>
        <stp/>
        <stp>42622.3333333333</stp>
        <tr r="AZ208" s="15"/>
      </tp>
      <tp t="s">
        <v/>
        <stp/>
        <stp>*H</stp>
        <stp>$SPX</stp>
        <stp>Last</stp>
        <stp/>
        <stp>42795.2916666667</stp>
        <tr r="AZ90" s="15"/>
      </tp>
      <tp t="s">
        <v/>
        <stp/>
        <stp>*H</stp>
        <stp>$SPX</stp>
        <stp>Last</stp>
        <stp/>
        <stp>42794.2916666667</stp>
        <tr r="AZ91" s="15"/>
      </tp>
      <tp t="s">
        <v/>
        <stp/>
        <stp>*H</stp>
        <stp>$SPX</stp>
        <stp>Last</stp>
        <stp/>
        <stp>42620.3333333333</stp>
        <tr r="AZ210" s="15"/>
      </tp>
      <tp t="s">
        <v/>
        <stp/>
        <stp>*H</stp>
        <stp>$SPX</stp>
        <stp>Last</stp>
        <stp/>
        <stp>42797.2916666667</stp>
        <tr r="AZ88" s="15"/>
      </tp>
      <tp t="s">
        <v/>
        <stp/>
        <stp>*H</stp>
        <stp>$SPX</stp>
        <stp>Last</stp>
        <stp/>
        <stp>42621.3333333333</stp>
        <tr r="AZ209" s="15"/>
      </tp>
      <tp t="s">
        <v/>
        <stp/>
        <stp>*H</stp>
        <stp>$SPX</stp>
        <stp>Last</stp>
        <stp/>
        <stp>42796.2916666667</stp>
        <tr r="AZ89" s="15"/>
      </tp>
      <tp t="s">
        <v/>
        <stp/>
        <stp>*H</stp>
        <stp>$SPX</stp>
        <stp>Last</stp>
        <stp/>
        <stp>42769.2916666667</stp>
        <tr r="AZ107" s="15"/>
      </tp>
      <tp t="s">
        <v/>
        <stp/>
        <stp>*H</stp>
        <stp>$SPX</stp>
        <stp>Last</stp>
        <stp/>
        <stp>42768.2916666667</stp>
        <tr r="AZ108" s="15"/>
      </tp>
      <tp t="s">
        <v/>
        <stp/>
        <stp>*H</stp>
        <stp>$SPX</stp>
        <stp>Last</stp>
        <stp/>
        <stp>42761.2916666667</stp>
        <tr r="AZ113" s="15"/>
      </tp>
      <tp t="s">
        <v/>
        <stp/>
        <stp>*H</stp>
        <stp>$SPX</stp>
        <stp>Last</stp>
        <stp/>
        <stp>42760.2916666667</stp>
        <tr r="AZ114" s="15"/>
      </tp>
      <tp t="s">
        <v/>
        <stp/>
        <stp>*H</stp>
        <stp>$SPX</stp>
        <stp>Last</stp>
        <stp/>
        <stp>42762.2916666667</stp>
        <tr r="AZ112" s="15"/>
      </tp>
      <tp t="s">
        <v/>
        <stp/>
        <stp>*H</stp>
        <stp>$SPX</stp>
        <stp>Last</stp>
        <stp/>
        <stp>42765.2916666667</stp>
        <tr r="AZ111" s="15"/>
      </tp>
      <tp t="s">
        <v/>
        <stp/>
        <stp>*H</stp>
        <stp>$SPX</stp>
        <stp>Last</stp>
        <stp/>
        <stp>42767.2916666667</stp>
        <tr r="AZ109" s="15"/>
      </tp>
      <tp t="s">
        <v/>
        <stp/>
        <stp>*H</stp>
        <stp>$SPX</stp>
        <stp>Last</stp>
        <stp/>
        <stp>42766.2916666667</stp>
        <tr r="AZ110" s="15"/>
      </tp>
      <tp t="s">
        <v/>
        <stp/>
        <stp>*H</stp>
        <stp>$SPX</stp>
        <stp>Last</stp>
        <stp/>
        <stp>42779.2916666667</stp>
        <tr r="AZ101" s="15"/>
      </tp>
      <tp t="s">
        <v/>
        <stp/>
        <stp>*H</stp>
        <stp>$SPX</stp>
        <stp>Last</stp>
        <stp/>
        <stp>42773.2916666667</stp>
        <tr r="AZ105" s="15"/>
      </tp>
      <tp t="s">
        <v/>
        <stp/>
        <stp>*H</stp>
        <stp>$SPX</stp>
        <stp>Last</stp>
        <stp/>
        <stp>42772.2916666667</stp>
        <tr r="AZ106" s="15"/>
      </tp>
      <tp t="s">
        <v/>
        <stp/>
        <stp>*H</stp>
        <stp>$SPX</stp>
        <stp>Last</stp>
        <stp/>
        <stp>42775.2916666667</stp>
        <tr r="AZ103" s="15"/>
      </tp>
      <tp t="s">
        <v/>
        <stp/>
        <stp>*H</stp>
        <stp>$SPX</stp>
        <stp>Last</stp>
        <stp/>
        <stp>42774.2916666667</stp>
        <tr r="AZ104" s="15"/>
      </tp>
      <tp t="s">
        <v/>
        <stp/>
        <stp>*H</stp>
        <stp>$SPX</stp>
        <stp>Last</stp>
        <stp/>
        <stp>42776.2916666667</stp>
        <tr r="AZ102" s="15"/>
      </tp>
      <tp t="s">
        <v/>
        <stp/>
        <stp>*H</stp>
        <stp>$SPX</stp>
        <stp>Last</stp>
        <stp/>
        <stp>42748.2916666667</stp>
        <tr r="AZ121" s="15"/>
      </tp>
      <tp t="s">
        <v/>
        <stp/>
        <stp>*H</stp>
        <stp>$SPX</stp>
        <stp>Last</stp>
        <stp/>
        <stp>42741.2916666667</stp>
        <tr r="AZ126" s="15"/>
      </tp>
      <tp t="s">
        <v/>
        <stp/>
        <stp>*H</stp>
        <stp>$SPX</stp>
        <stp>Last</stp>
        <stp/>
        <stp>42740.2916666667</stp>
        <tr r="AZ127" s="15"/>
      </tp>
      <tp t="s">
        <v/>
        <stp/>
        <stp>*H</stp>
        <stp>$SPX</stp>
        <stp>Last</stp>
        <stp/>
        <stp>42745.2916666667</stp>
        <tr r="AZ124" s="15"/>
      </tp>
      <tp t="s">
        <v/>
        <stp/>
        <stp>*H</stp>
        <stp>$SPX</stp>
        <stp>Last</stp>
        <stp/>
        <stp>42744.2916666667</stp>
        <tr r="AZ125" s="15"/>
      </tp>
      <tp t="s">
        <v/>
        <stp/>
        <stp>*H</stp>
        <stp>$SPX</stp>
        <stp>Last</stp>
        <stp/>
        <stp>42747.2916666667</stp>
        <tr r="AZ122" s="15"/>
      </tp>
      <tp t="s">
        <v/>
        <stp/>
        <stp>*H</stp>
        <stp>$SPX</stp>
        <stp>Last</stp>
        <stp/>
        <stp>42746.2916666667</stp>
        <tr r="AZ123" s="15"/>
      </tp>
      <tp t="s">
        <v/>
        <stp/>
        <stp>*H</stp>
        <stp>$SPX</stp>
        <stp>Last</stp>
        <stp/>
        <stp>42759.2916666667</stp>
        <tr r="AZ115" s="15"/>
      </tp>
      <tp t="s">
        <v/>
        <stp/>
        <stp>*H</stp>
        <stp>$SPX</stp>
        <stp>Last</stp>
        <stp/>
        <stp>42758.2916666667</stp>
        <tr r="AZ116" s="15"/>
      </tp>
      <tp t="s">
        <v/>
        <stp/>
        <stp>*H</stp>
        <stp>$SPX</stp>
        <stp>Last</stp>
        <stp/>
        <stp>42753.2916666667</stp>
        <tr r="AZ119" s="15"/>
      </tp>
      <tp t="s">
        <v/>
        <stp/>
        <stp>*H</stp>
        <stp>$SPX</stp>
        <stp>Last</stp>
        <stp/>
        <stp>42752.2916666667</stp>
        <tr r="AZ120" s="15"/>
      </tp>
      <tp t="s">
        <v/>
        <stp/>
        <stp>*H</stp>
        <stp>$SPX</stp>
        <stp>Last</stp>
        <stp/>
        <stp>42755.2916666667</stp>
        <tr r="AZ117" s="15"/>
      </tp>
      <tp t="s">
        <v/>
        <stp/>
        <stp>*H</stp>
        <stp>$SPX</stp>
        <stp>Last</stp>
        <stp/>
        <stp>42754.2916666667</stp>
        <tr r="AZ118" s="15"/>
      </tp>
      <tp t="s">
        <v/>
        <stp/>
        <stp>*H</stp>
        <stp>$SPX</stp>
        <stp>Last</stp>
        <stp/>
        <stp>42720.2916666667</stp>
        <tr r="AZ139" s="15"/>
      </tp>
      <tp t="s">
        <v/>
        <stp/>
        <stp>*H</stp>
        <stp>$SPX</stp>
        <stp>Last</stp>
        <stp/>
        <stp>42723.2916666667</stp>
        <tr r="AZ138" s="15"/>
      </tp>
      <tp t="s">
        <v/>
        <stp/>
        <stp>*H</stp>
        <stp>$SPX</stp>
        <stp>Last</stp>
        <stp/>
        <stp>42725.2916666667</stp>
        <tr r="AZ136" s="15"/>
      </tp>
      <tp t="s">
        <v/>
        <stp/>
        <stp>*H</stp>
        <stp>$SPX</stp>
        <stp>Last</stp>
        <stp/>
        <stp>42724.2916666667</stp>
        <tr r="AZ137" s="15"/>
      </tp>
      <tp t="s">
        <v/>
        <stp/>
        <stp>*H</stp>
        <stp>$SPX</stp>
        <stp>Last</stp>
        <stp/>
        <stp>42727.2916666667</stp>
        <tr r="AZ134" s="15"/>
      </tp>
      <tp t="s">
        <v/>
        <stp/>
        <stp>*H</stp>
        <stp>$SPX</stp>
        <stp>Last</stp>
        <stp/>
        <stp>42726.2916666667</stp>
        <tr r="AZ135" s="15"/>
      </tp>
      <tp t="s">
        <v/>
        <stp/>
        <stp>*H</stp>
        <stp>$SPX</stp>
        <stp>Last</stp>
        <stp/>
        <stp>42739.2916666667</stp>
        <tr r="AZ128" s="15"/>
      </tp>
      <tp t="s">
        <v/>
        <stp/>
        <stp>*H</stp>
        <stp>$SPX</stp>
        <stp>Last</stp>
        <stp/>
        <stp>42738.2916666667</stp>
        <tr r="AZ129" s="15"/>
      </tp>
      <tp t="s">
        <v/>
        <stp/>
        <stp>*H</stp>
        <stp>$SPX</stp>
        <stp>Last</stp>
        <stp/>
        <stp>42731.2916666667</stp>
        <tr r="AZ133" s="15"/>
      </tp>
      <tp t="s">
        <v/>
        <stp/>
        <stp>*H</stp>
        <stp>$SPX</stp>
        <stp>Last</stp>
        <stp/>
        <stp>42733.2916666667</stp>
        <tr r="AZ131" s="15"/>
      </tp>
      <tp t="s">
        <v/>
        <stp/>
        <stp>*H</stp>
        <stp>$SPX</stp>
        <stp>Last</stp>
        <stp/>
        <stp>42732.2916666667</stp>
        <tr r="AZ132" s="15"/>
      </tp>
      <tp t="s">
        <v/>
        <stp/>
        <stp>*H</stp>
        <stp>$SPX</stp>
        <stp>Last</stp>
        <stp/>
        <stp>42734.2916666667</stp>
        <tr r="AZ130" s="15"/>
      </tp>
      <tp t="s">
        <v/>
        <stp/>
        <stp>*H</stp>
        <stp>$SPX</stp>
        <stp>Last</stp>
        <stp/>
        <stp>42709.2916666667</stp>
        <tr r="AZ148" s="15"/>
      </tp>
      <tp t="s">
        <v/>
        <stp/>
        <stp>*H</stp>
        <stp>$SPX</stp>
        <stp>Last</stp>
        <stp/>
        <stp>42703.2916666667</stp>
        <tr r="AZ152" s="15"/>
      </tp>
      <tp t="s">
        <v/>
        <stp/>
        <stp>*H</stp>
        <stp>$SPX</stp>
        <stp>Last</stp>
        <stp/>
        <stp>42702.2916666667</stp>
        <tr r="AZ153" s="15"/>
      </tp>
      <tp t="s">
        <v/>
        <stp/>
        <stp>*H</stp>
        <stp>$SPX</stp>
        <stp>Last</stp>
        <stp/>
        <stp>42705.2916666667</stp>
        <tr r="AZ150" s="15"/>
      </tp>
      <tp t="s">
        <v/>
        <stp/>
        <stp>*H</stp>
        <stp>$SPX</stp>
        <stp>Last</stp>
        <stp/>
        <stp>42704.2916666667</stp>
        <tr r="AZ151" s="15"/>
      </tp>
      <tp t="s">
        <v/>
        <stp/>
        <stp>*H</stp>
        <stp>$SPX</stp>
        <stp>Last</stp>
        <stp/>
        <stp>42706.2916666667</stp>
        <tr r="AZ149" s="15"/>
      </tp>
      <tp t="s">
        <v/>
        <stp/>
        <stp>*H</stp>
        <stp>$SPX</stp>
        <stp>Last</stp>
        <stp/>
        <stp>42719.2916666667</stp>
        <tr r="AZ140" s="15"/>
      </tp>
      <tp t="s">
        <v/>
        <stp/>
        <stp>*H</stp>
        <stp>$SPX</stp>
        <stp>Last</stp>
        <stp/>
        <stp>42718.2916666667</stp>
        <tr r="AZ141" s="15"/>
      </tp>
      <tp t="s">
        <v/>
        <stp/>
        <stp>*H</stp>
        <stp>$SPX</stp>
        <stp>Last</stp>
        <stp/>
        <stp>42711.2916666667</stp>
        <tr r="AZ146" s="15"/>
      </tp>
      <tp t="s">
        <v/>
        <stp/>
        <stp>*H</stp>
        <stp>$SPX</stp>
        <stp>Last</stp>
        <stp/>
        <stp>42710.2916666667</stp>
        <tr r="AZ147" s="15"/>
      </tp>
      <tp t="s">
        <v/>
        <stp/>
        <stp>*H</stp>
        <stp>$SPX</stp>
        <stp>Last</stp>
        <stp/>
        <stp>42713.2916666667</stp>
        <tr r="AZ144" s="15"/>
      </tp>
      <tp t="s">
        <v/>
        <stp/>
        <stp>*H</stp>
        <stp>$SPX</stp>
        <stp>Last</stp>
        <stp/>
        <stp>42712.2916666667</stp>
        <tr r="AZ145" s="15"/>
      </tp>
      <tp t="s">
        <v/>
        <stp/>
        <stp>*H</stp>
        <stp>$SPX</stp>
        <stp>Last</stp>
        <stp/>
        <stp>42717.2916666667</stp>
        <tr r="AZ142" s="15"/>
      </tp>
      <tp t="s">
        <v/>
        <stp/>
        <stp>*H</stp>
        <stp>$SPX</stp>
        <stp>Last</stp>
        <stp/>
        <stp>42716.2916666667</stp>
        <tr r="AZ143" s="15"/>
      </tp>
      <tp t="s">
        <v/>
        <stp/>
        <stp>*H</stp>
        <stp>$SPX</stp>
        <stp>Last</stp>
        <stp/>
        <stp>42558.3333333333</stp>
        <tr r="AZ253" s="15"/>
      </tp>
      <tp t="s">
        <v/>
        <stp/>
        <stp>*H</stp>
        <stp>$SPX</stp>
        <stp>Last</stp>
        <stp/>
        <stp>42559.3333333333</stp>
        <tr r="AZ252" s="15"/>
      </tp>
      <tp t="s">
        <v/>
        <stp/>
        <stp>*H</stp>
        <stp>$SPX</stp>
        <stp>Last</stp>
        <stp/>
        <stp>42556.3333333333</stp>
        <tr r="AZ255" s="15"/>
      </tp>
      <tp t="s">
        <v/>
        <stp/>
        <stp>*H</stp>
        <stp>$SPX</stp>
        <stp>Last</stp>
        <stp/>
        <stp>42557.3333333333</stp>
        <tr r="AZ254" s="15"/>
      </tp>
      <tp t="s">
        <v/>
        <stp/>
        <stp>*H</stp>
        <stp>$SPX</stp>
        <stp>Last</stp>
        <stp/>
        <stp>42552.3333333333</stp>
        <tr r="AZ256" s="15"/>
      </tp>
      <tp t="s">
        <v/>
        <stp/>
        <stp>*H</stp>
        <stp>$SPX</stp>
        <stp>Last</stp>
        <stp/>
        <stp>42550.3333333333</stp>
        <tr r="AZ258" s="15"/>
      </tp>
      <tp t="s">
        <v/>
        <stp/>
        <stp>*H</stp>
        <stp>$SPX</stp>
        <stp>Last</stp>
        <stp/>
        <stp>42551.3333333333</stp>
        <tr r="AZ257" s="15"/>
      </tp>
      <tp t="s">
        <v/>
        <stp/>
        <stp>*H</stp>
        <stp>$SPX</stp>
        <stp>Last</stp>
        <stp/>
        <stp>42549.3333333333</stp>
        <tr r="AZ259" s="15"/>
      </tp>
      <tp t="s">
        <v/>
        <stp/>
        <stp>*H</stp>
        <stp>$SPX</stp>
        <stp>Last</stp>
        <stp/>
        <stp>42578.3333333333</stp>
        <tr r="AZ239" s="15"/>
      </tp>
      <tp t="s">
        <v/>
        <stp/>
        <stp>*H</stp>
        <stp>$SPX</stp>
        <stp>Last</stp>
        <stp/>
        <stp>42579.3333333333</stp>
        <tr r="AZ238" s="15"/>
      </tp>
      <tp t="s">
        <v/>
        <stp/>
        <stp>*H</stp>
        <stp>$SPX</stp>
        <stp>Last</stp>
        <stp/>
        <stp>42576.3333333333</stp>
        <tr r="AZ241" s="15"/>
      </tp>
      <tp t="s">
        <v/>
        <stp/>
        <stp>*H</stp>
        <stp>$SPX</stp>
        <stp>Last</stp>
        <stp/>
        <stp>42577.3333333333</stp>
        <tr r="AZ240" s="15"/>
      </tp>
      <tp t="s">
        <v/>
        <stp/>
        <stp>*H</stp>
        <stp>$SPX</stp>
        <stp>Last</stp>
        <stp/>
        <stp>42572.3333333333</stp>
        <tr r="AZ243" s="15"/>
      </tp>
      <tp t="s">
        <v/>
        <stp/>
        <stp>*H</stp>
        <stp>$SPX</stp>
        <stp>Last</stp>
        <stp/>
        <stp>42573.3333333333</stp>
        <tr r="AZ242" s="15"/>
      </tp>
      <tp t="s">
        <v/>
        <stp/>
        <stp>*H</stp>
        <stp>$SPX</stp>
        <stp>Last</stp>
        <stp/>
        <stp>42570.3333333333</stp>
        <tr r="AZ245" s="15"/>
      </tp>
      <tp t="s">
        <v/>
        <stp/>
        <stp>*H</stp>
        <stp>$SPX</stp>
        <stp>Last</stp>
        <stp/>
        <stp>42571.3333333333</stp>
        <tr r="AZ244" s="15"/>
      </tp>
      <tp t="s">
        <v/>
        <stp/>
        <stp>*H</stp>
        <stp>$SPX</stp>
        <stp>Last</stp>
        <stp/>
        <stp>42569.3333333333</stp>
        <tr r="AZ246" s="15"/>
      </tp>
      <tp t="s">
        <v/>
        <stp/>
        <stp>*H</stp>
        <stp>$SPX</stp>
        <stp>Last</stp>
        <stp/>
        <stp>42566.3333333333</stp>
        <tr r="AZ247" s="15"/>
      </tp>
      <tp t="s">
        <v/>
        <stp/>
        <stp>*H</stp>
        <stp>$SPX</stp>
        <stp>Last</stp>
        <stp/>
        <stp>42564.3333333333</stp>
        <tr r="AZ249" s="15"/>
      </tp>
      <tp t="s">
        <v/>
        <stp/>
        <stp>*H</stp>
        <stp>$SPX</stp>
        <stp>Last</stp>
        <stp/>
        <stp>42565.3333333333</stp>
        <tr r="AZ248" s="15"/>
      </tp>
      <tp t="s">
        <v/>
        <stp/>
        <stp>*H</stp>
        <stp>$SPX</stp>
        <stp>Last</stp>
        <stp/>
        <stp>42562.3333333333</stp>
        <tr r="AZ251" s="15"/>
      </tp>
      <tp t="s">
        <v/>
        <stp/>
        <stp>*H</stp>
        <stp>$SPX</stp>
        <stp>Last</stp>
        <stp/>
        <stp>42563.3333333333</stp>
        <tr r="AZ250" s="15"/>
      </tp>
      <tp t="s">
        <v/>
        <stp/>
        <stp>*H</stp>
        <stp>$SPX</stp>
        <stp>Last</stp>
        <stp/>
        <stp>42598.3333333333</stp>
        <tr r="AZ225" s="15"/>
      </tp>
      <tp t="s">
        <v/>
        <stp/>
        <stp>*H</stp>
        <stp>$SPX</stp>
        <stp>Last</stp>
        <stp/>
        <stp>42599.3333333333</stp>
        <tr r="AZ224" s="15"/>
      </tp>
      <tp t="s">
        <v/>
        <stp/>
        <stp>*H</stp>
        <stp>$SPX</stp>
        <stp>Last</stp>
        <stp/>
        <stp>42597.3333333333</stp>
        <tr r="AZ226" s="15"/>
      </tp>
      <tp t="s">
        <v/>
        <stp/>
        <stp>*H</stp>
        <stp>$SPX</stp>
        <stp>Last</stp>
        <stp/>
        <stp>42594.3333333333</stp>
        <tr r="AZ227" s="15"/>
      </tp>
      <tp t="s">
        <v/>
        <stp/>
        <stp>*H</stp>
        <stp>$SPX</stp>
        <stp>Last</stp>
        <stp/>
        <stp>42592.3333333333</stp>
        <tr r="AZ229" s="15"/>
      </tp>
      <tp t="s">
        <v/>
        <stp/>
        <stp>*H</stp>
        <stp>$SPX</stp>
        <stp>Last</stp>
        <stp/>
        <stp>42593.3333333333</stp>
        <tr r="AZ228" s="15"/>
      </tp>
      <tp t="s">
        <v/>
        <stp/>
        <stp>*H</stp>
        <stp>$SPX</stp>
        <stp>Last</stp>
        <stp/>
        <stp>42590.3333333333</stp>
        <tr r="AZ231" s="15"/>
      </tp>
      <tp t="s">
        <v/>
        <stp/>
        <stp>*H</stp>
        <stp>$SPX</stp>
        <stp>Last</stp>
        <stp/>
        <stp>42591.3333333333</stp>
        <tr r="AZ230" s="15"/>
      </tp>
      <tp t="s">
        <v/>
        <stp/>
        <stp>*H</stp>
        <stp>$SPX</stp>
        <stp>Last</stp>
        <stp/>
        <stp>42586.3333333333</stp>
        <tr r="AZ233" s="15"/>
      </tp>
      <tp t="s">
        <v/>
        <stp/>
        <stp>*H</stp>
        <stp>$SPX</stp>
        <stp>Last</stp>
        <stp/>
        <stp>42587.3333333333</stp>
        <tr r="AZ232" s="15"/>
      </tp>
      <tp t="s">
        <v/>
        <stp/>
        <stp>*H</stp>
        <stp>$SPX</stp>
        <stp>Last</stp>
        <stp/>
        <stp>42584.3333333333</stp>
        <tr r="AZ235" s="15"/>
      </tp>
      <tp t="s">
        <v/>
        <stp/>
        <stp>*H</stp>
        <stp>$SPX</stp>
        <stp>Last</stp>
        <stp/>
        <stp>42585.3333333333</stp>
        <tr r="AZ234" s="15"/>
      </tp>
      <tp t="s">
        <v/>
        <stp/>
        <stp>*H</stp>
        <stp>$SPX</stp>
        <stp>Last</stp>
        <stp/>
        <stp>42583.3333333333</stp>
        <tr r="AZ236" s="15"/>
      </tp>
      <tp t="s">
        <v/>
        <stp/>
        <stp>*H</stp>
        <stp>$SPX</stp>
        <stp>Last</stp>
        <stp/>
        <stp>42580.3333333333</stp>
        <tr r="AZ237" s="15"/>
      </tp>
      <tp t="s">
        <v/>
        <stp/>
        <stp>*H</stp>
        <stp>$SPX</stp>
        <stp>Last</stp>
        <stp/>
        <stp>42914.3333333333</stp>
        <tr r="AZ7" s="15"/>
      </tp>
      <tp t="s">
        <v/>
        <stp/>
        <stp>*H</stp>
        <stp>$SPX</stp>
        <stp>Last</stp>
        <stp/>
        <stp>42912.3333333333</stp>
        <tr r="AZ9" s="15"/>
      </tp>
      <tp t="s">
        <v/>
        <stp/>
        <stp>*H</stp>
        <stp>$SPX</stp>
        <stp>Last</stp>
        <stp/>
        <stp>42913.3333333333</stp>
        <tr r="AZ8" s="15"/>
      </tp>
      <tp t="s">
        <v/>
        <stp/>
        <stp>*H</stp>
        <stp>$SPX</stp>
        <stp>Last</stp>
        <stp/>
        <stp>42908.3333333333</stp>
        <tr r="AZ11" s="15"/>
      </tp>
      <tp t="s">
        <v/>
        <stp/>
        <stp>*H</stp>
        <stp>$SPX</stp>
        <stp>Last</stp>
        <stp/>
        <stp>42909.3333333333</stp>
        <tr r="AZ10" s="15"/>
      </tp>
      <tp t="s">
        <v/>
        <stp/>
        <stp>*H</stp>
        <stp>$SPX</stp>
        <stp>Last</stp>
        <stp/>
        <stp>42906.3333333333</stp>
        <tr r="AZ13" s="15"/>
      </tp>
      <tp t="s">
        <v/>
        <stp/>
        <stp>*H</stp>
        <stp>$SPX</stp>
        <stp>Last</stp>
        <stp/>
        <stp>42907.3333333333</stp>
        <tr r="AZ12" s="15"/>
      </tp>
      <tp t="s">
        <v/>
        <stp/>
        <stp>*H</stp>
        <stp>$SPX</stp>
        <stp>Last</stp>
        <stp/>
        <stp>42905.3333333333</stp>
        <tr r="AZ14" s="15"/>
      </tp>
      <tp t="s">
        <v/>
        <stp/>
        <stp>*H</stp>
        <stp>$SPX</stp>
        <stp>Last</stp>
        <stp/>
        <stp>42902.3333333333</stp>
        <tr r="AZ15" s="15"/>
      </tp>
      <tp t="s">
        <v/>
        <stp/>
        <stp>*H</stp>
        <stp>$SPX</stp>
        <stp>Last</stp>
        <stp/>
        <stp>42900.3333333333</stp>
        <tr r="AZ17" s="15"/>
      </tp>
      <tp t="s">
        <v/>
        <stp/>
        <stp>*H</stp>
        <stp>$SPX</stp>
        <stp>Last</stp>
        <stp/>
        <stp>42901.3333333333</stp>
        <tr r="AZ16" s="15"/>
      </tp>
      <tp t="s">
        <v/>
        <stp/>
        <stp>*H</stp>
        <stp>$SPX</stp>
        <stp>Last</stp>
        <stp/>
        <stp>42801.2916666667</stp>
        <tr r="AZ86" s="15"/>
      </tp>
      <tp t="s">
        <v/>
        <stp/>
        <stp>*H</stp>
        <stp>$SPX</stp>
        <stp>Last</stp>
        <stp/>
        <stp>42800.2916666667</stp>
        <tr r="AZ87" s="15"/>
      </tp>
      <tp t="s">
        <v/>
        <stp/>
        <stp>*H</stp>
        <stp>$SPX</stp>
        <stp>Last</stp>
        <stp/>
        <stp>42803.2916666667</stp>
        <tr r="AZ84" s="15"/>
      </tp>
      <tp t="s">
        <v/>
        <stp/>
        <stp>*H</stp>
        <stp>$SPX</stp>
        <stp>Last</stp>
        <stp/>
        <stp>42802.2916666667</stp>
        <tr r="AZ85" s="15"/>
      </tp>
      <tp t="s">
        <v/>
        <stp/>
        <stp>*H</stp>
        <stp>$SPX</stp>
        <stp>Last</stp>
        <stp/>
        <stp>42804.2916666667</stp>
        <tr r="AZ83" s="15"/>
      </tp>
      <tp t="s">
        <v/>
        <stp/>
        <stp>*H</stp>
        <stp>$SPX</stp>
        <stp>Last</stp>
        <stp/>
        <stp>42858.3333333333</stp>
        <tr r="AZ46" s="15"/>
      </tp>
      <tp t="s">
        <v/>
        <stp/>
        <stp>*H</stp>
        <stp>$SPX</stp>
        <stp>Last</stp>
        <stp/>
        <stp>42859.3333333333</stp>
        <tr r="AZ45" s="15"/>
      </tp>
      <tp t="s">
        <v/>
        <stp/>
        <stp>*H</stp>
        <stp>$SPX</stp>
        <stp>Last</stp>
        <stp/>
        <stp>42856.3333333333</stp>
        <tr r="AZ48" s="15"/>
      </tp>
      <tp t="s">
        <v/>
        <stp/>
        <stp>*H</stp>
        <stp>$SPX</stp>
        <stp>Last</stp>
        <stp/>
        <stp>42857.3333333333</stp>
        <tr r="AZ47" s="15"/>
      </tp>
      <tp t="s">
        <v/>
        <stp/>
        <stp>*H</stp>
        <stp>$SPX</stp>
        <stp>Last</stp>
        <stp/>
        <stp>42852.3333333333</stp>
        <tr r="AZ50" s="15"/>
      </tp>
      <tp t="s">
        <v/>
        <stp/>
        <stp>*H</stp>
        <stp>$SPX</stp>
        <stp>Last</stp>
        <stp/>
        <stp>42853.3333333333</stp>
        <tr r="AZ49" s="15"/>
      </tp>
      <tp t="s">
        <v/>
        <stp/>
        <stp>*H</stp>
        <stp>$SPX</stp>
        <stp>Last</stp>
        <stp/>
        <stp>42850.3333333333</stp>
        <tr r="AZ52" s="15"/>
      </tp>
      <tp t="s">
        <v/>
        <stp/>
        <stp>*H</stp>
        <stp>$SPX</stp>
        <stp>Last</stp>
        <stp/>
        <stp>42851.3333333333</stp>
        <tr r="AZ51" s="15"/>
      </tp>
      <tp t="s">
        <v/>
        <stp/>
        <stp>*H</stp>
        <stp>$SPX</stp>
        <stp>Last</stp>
        <stp/>
        <stp>42849.3333333333</stp>
        <tr r="AZ53" s="15"/>
      </tp>
      <tp t="s">
        <v/>
        <stp/>
        <stp>*H</stp>
        <stp>$SPX</stp>
        <stp>Last</stp>
        <stp/>
        <stp>42846.3333333333</stp>
        <tr r="AZ54" s="15"/>
      </tp>
      <tp t="s">
        <v/>
        <stp/>
        <stp>*H</stp>
        <stp>$SPX</stp>
        <stp>Last</stp>
        <stp/>
        <stp>42844.3333333333</stp>
        <tr r="AZ56" s="15"/>
      </tp>
      <tp t="s">
        <v/>
        <stp/>
        <stp>*H</stp>
        <stp>$SPX</stp>
        <stp>Last</stp>
        <stp/>
        <stp>42845.3333333333</stp>
        <tr r="AZ55" s="15"/>
      </tp>
      <tp t="s">
        <v/>
        <stp/>
        <stp>*H</stp>
        <stp>$SPX</stp>
        <stp>Last</stp>
        <stp/>
        <stp>42842.3333333333</stp>
        <tr r="AZ58" s="15"/>
      </tp>
      <tp t="s">
        <v/>
        <stp/>
        <stp>*H</stp>
        <stp>$SPX</stp>
        <stp>Last</stp>
        <stp/>
        <stp>42843.3333333333</stp>
        <tr r="AZ57" s="15"/>
      </tp>
      <tp t="s">
        <v/>
        <stp/>
        <stp>*H</stp>
        <stp>$SPX</stp>
        <stp>Last</stp>
        <stp/>
        <stp>42878.3333333333</stp>
        <tr r="AZ32" s="15"/>
      </tp>
      <tp t="s">
        <v/>
        <stp/>
        <stp>*H</stp>
        <stp>$SPX</stp>
        <stp>Last</stp>
        <stp/>
        <stp>42879.3333333333</stp>
        <tr r="AZ31" s="15"/>
      </tp>
      <tp t="s">
        <v/>
        <stp/>
        <stp>*H</stp>
        <stp>$SPX</stp>
        <stp>Last</stp>
        <stp/>
        <stp>42877.3333333333</stp>
        <tr r="AZ33" s="15"/>
      </tp>
      <tp t="s">
        <v/>
        <stp/>
        <stp>*H</stp>
        <stp>$SPX</stp>
        <stp>Last</stp>
        <stp/>
        <stp>42874.3333333333</stp>
        <tr r="AZ34" s="15"/>
      </tp>
      <tp t="s">
        <v/>
        <stp/>
        <stp>*H</stp>
        <stp>$SPX</stp>
        <stp>Last</stp>
        <stp/>
        <stp>42872.3333333333</stp>
        <tr r="AZ36" s="15"/>
      </tp>
      <tp t="s">
        <v/>
        <stp/>
        <stp>*H</stp>
        <stp>$SPX</stp>
        <stp>Last</stp>
        <stp/>
        <stp>42873.3333333333</stp>
        <tr r="AZ35" s="15"/>
      </tp>
      <tp t="s">
        <v/>
        <stp/>
        <stp>*H</stp>
        <stp>$SPX</stp>
        <stp>Last</stp>
        <stp/>
        <stp>42870.3333333333</stp>
        <tr r="AZ38" s="15"/>
      </tp>
      <tp t="s">
        <v/>
        <stp/>
        <stp>*H</stp>
        <stp>$SPX</stp>
        <stp>Last</stp>
        <stp/>
        <stp>42871.3333333333</stp>
        <tr r="AZ37" s="15"/>
      </tp>
      <tp t="s">
        <v/>
        <stp/>
        <stp>*H</stp>
        <stp>$SPX</stp>
        <stp>Last</stp>
        <stp/>
        <stp>42866.3333333333</stp>
        <tr r="AZ40" s="15"/>
      </tp>
      <tp t="s">
        <v/>
        <stp/>
        <stp>*H</stp>
        <stp>$SPX</stp>
        <stp>Last</stp>
        <stp/>
        <stp>42867.3333333333</stp>
        <tr r="AZ39" s="15"/>
      </tp>
      <tp t="s">
        <v/>
        <stp/>
        <stp>*H</stp>
        <stp>$SPX</stp>
        <stp>Last</stp>
        <stp/>
        <stp>42864.3333333333</stp>
        <tr r="AZ42" s="15"/>
      </tp>
      <tp t="s">
        <v/>
        <stp/>
        <stp>*H</stp>
        <stp>$SPX</stp>
        <stp>Last</stp>
        <stp/>
        <stp>42865.3333333333</stp>
        <tr r="AZ41" s="15"/>
      </tp>
      <tp t="s">
        <v/>
        <stp/>
        <stp>*H</stp>
        <stp>$SPX</stp>
        <stp>Last</stp>
        <stp/>
        <stp>42863.3333333333</stp>
        <tr r="AZ43" s="15"/>
      </tp>
      <tp t="s">
        <v/>
        <stp/>
        <stp>*H</stp>
        <stp>$SPX</stp>
        <stp>Last</stp>
        <stp/>
        <stp>42860.3333333333</stp>
        <tr r="AZ44" s="15"/>
      </tp>
      <tp t="s">
        <v/>
        <stp/>
        <stp>*H</stp>
        <stp>$SPX</stp>
        <stp>Last</stp>
        <stp/>
        <stp>42818.3333333333</stp>
        <tr r="AZ73" s="15"/>
      </tp>
      <tp t="s">
        <v/>
        <stp/>
        <stp>*H</stp>
        <stp>$SPX</stp>
        <stp>Last</stp>
        <stp/>
        <stp>42816.3333333333</stp>
        <tr r="AZ75" s="15"/>
      </tp>
      <tp t="s">
        <v/>
        <stp/>
        <stp>*H</stp>
        <stp>$SPX</stp>
        <stp>Last</stp>
        <stp/>
        <stp>42817.3333333333</stp>
        <tr r="AZ74" s="15"/>
      </tp>
      <tp t="s">
        <v/>
        <stp/>
        <stp>*H</stp>
        <stp>$SPX</stp>
        <stp>Last</stp>
        <stp/>
        <stp>42814.3333333333</stp>
        <tr r="AZ77" s="15"/>
      </tp>
      <tp t="s">
        <v/>
        <stp/>
        <stp>*H</stp>
        <stp>$SPX</stp>
        <stp>Last</stp>
        <stp/>
        <stp>42815.3333333333</stp>
        <tr r="AZ76" s="15"/>
      </tp>
      <tp t="s">
        <v/>
        <stp/>
        <stp>*H</stp>
        <stp>$SPX</stp>
        <stp>Last</stp>
        <stp/>
        <stp>42810.3333333333</stp>
        <tr r="AZ79" s="15"/>
      </tp>
      <tp t="s">
        <v/>
        <stp/>
        <stp>*H</stp>
        <stp>$SPX</stp>
        <stp>Last</stp>
        <stp/>
        <stp>42811.3333333333</stp>
        <tr r="AZ78" s="15"/>
      </tp>
      <tp t="s">
        <v/>
        <stp/>
        <stp>*H</stp>
        <stp>$SPX</stp>
        <stp>Last</stp>
        <stp/>
        <stp>42808.3333333333</stp>
        <tr r="AZ81" s="15"/>
      </tp>
      <tp t="s">
        <v/>
        <stp/>
        <stp>*H</stp>
        <stp>$SPX</stp>
        <stp>Last</stp>
        <stp/>
        <stp>42809.3333333333</stp>
        <tr r="AZ80" s="15"/>
      </tp>
      <tp t="s">
        <v/>
        <stp/>
        <stp>*H</stp>
        <stp>$SPX</stp>
        <stp>Last</stp>
        <stp/>
        <stp>42807.3333333333</stp>
        <tr r="AZ82" s="15"/>
      </tp>
      <tp t="s">
        <v/>
        <stp/>
        <stp>*H</stp>
        <stp>$SPX</stp>
        <stp>Last</stp>
        <stp/>
        <stp>42838.3333333333</stp>
        <tr r="AZ59" s="15"/>
      </tp>
      <tp t="s">
        <v/>
        <stp/>
        <stp>*H</stp>
        <stp>$SPX</stp>
        <stp>Last</stp>
        <stp/>
        <stp>42836.3333333333</stp>
        <tr r="AZ61" s="15"/>
      </tp>
      <tp t="s">
        <v/>
        <stp/>
        <stp>*H</stp>
        <stp>$SPX</stp>
        <stp>Last</stp>
        <stp/>
        <stp>42837.3333333333</stp>
        <tr r="AZ60" s="15"/>
      </tp>
      <tp t="s">
        <v/>
        <stp/>
        <stp>*H</stp>
        <stp>$SPX</stp>
        <stp>Last</stp>
        <stp/>
        <stp>42835.3333333333</stp>
        <tr r="AZ62" s="15"/>
      </tp>
      <tp t="s">
        <v/>
        <stp/>
        <stp>*H</stp>
        <stp>$SPX</stp>
        <stp>Last</stp>
        <stp/>
        <stp>42832.3333333333</stp>
        <tr r="AZ63" s="15"/>
      </tp>
      <tp t="s">
        <v/>
        <stp/>
        <stp>*H</stp>
        <stp>$SPX</stp>
        <stp>Last</stp>
        <stp/>
        <stp>42830.3333333333</stp>
        <tr r="AZ65" s="15"/>
      </tp>
      <tp t="s">
        <v/>
        <stp/>
        <stp>*H</stp>
        <stp>$SPX</stp>
        <stp>Last</stp>
        <stp/>
        <stp>42831.3333333333</stp>
        <tr r="AZ64" s="15"/>
      </tp>
      <tp t="s">
        <v/>
        <stp/>
        <stp>*H</stp>
        <stp>$SPX</stp>
        <stp>Last</stp>
        <stp/>
        <stp>42828.3333333333</stp>
        <tr r="AZ67" s="15"/>
      </tp>
      <tp t="s">
        <v/>
        <stp/>
        <stp>*H</stp>
        <stp>$SPX</stp>
        <stp>Last</stp>
        <stp/>
        <stp>42829.3333333333</stp>
        <tr r="AZ66" s="15"/>
      </tp>
      <tp t="s">
        <v/>
        <stp/>
        <stp>*H</stp>
        <stp>$SPX</stp>
        <stp>Last</stp>
        <stp/>
        <stp>42824.3333333333</stp>
        <tr r="AZ69" s="15"/>
      </tp>
      <tp t="s">
        <v/>
        <stp/>
        <stp>*H</stp>
        <stp>$SPX</stp>
        <stp>Last</stp>
        <stp/>
        <stp>42825.3333333333</stp>
        <tr r="AZ68" s="15"/>
      </tp>
      <tp t="s">
        <v/>
        <stp/>
        <stp>*H</stp>
        <stp>$SPX</stp>
        <stp>Last</stp>
        <stp/>
        <stp>42822.3333333333</stp>
        <tr r="AZ71" s="15"/>
      </tp>
      <tp t="s">
        <v/>
        <stp/>
        <stp>*H</stp>
        <stp>$SPX</stp>
        <stp>Last</stp>
        <stp/>
        <stp>42823.3333333333</stp>
        <tr r="AZ70" s="15"/>
      </tp>
      <tp t="s">
        <v/>
        <stp/>
        <stp>*H</stp>
        <stp>$SPX</stp>
        <stp>Last</stp>
        <stp/>
        <stp>42821.3333333333</stp>
        <tr r="AZ72" s="15"/>
      </tp>
      <tp t="s">
        <v/>
        <stp/>
        <stp>*H</stp>
        <stp>$SPX</stp>
        <stp>Last</stp>
        <stp/>
        <stp>42898.3333333333</stp>
        <tr r="AZ19" s="15"/>
      </tp>
      <tp t="s">
        <v/>
        <stp/>
        <stp>*H</stp>
        <stp>$SPX</stp>
        <stp>Last</stp>
        <stp/>
        <stp>42899.3333333333</stp>
        <tr r="AZ18" s="15"/>
      </tp>
      <tp t="s">
        <v/>
        <stp/>
        <stp>*H</stp>
        <stp>$SPX</stp>
        <stp>Last</stp>
        <stp/>
        <stp>42894.3333333333</stp>
        <tr r="AZ21" s="15"/>
      </tp>
      <tp t="s">
        <v/>
        <stp/>
        <stp>*H</stp>
        <stp>$SPX</stp>
        <stp>Last</stp>
        <stp/>
        <stp>42895.3333333333</stp>
        <tr r="AZ20" s="15"/>
      </tp>
      <tp t="s">
        <v/>
        <stp/>
        <stp>*H</stp>
        <stp>$SPX</stp>
        <stp>Last</stp>
        <stp/>
        <stp>42892.3333333333</stp>
        <tr r="AZ23" s="15"/>
      </tp>
      <tp t="s">
        <v/>
        <stp/>
        <stp>*H</stp>
        <stp>$SPX</stp>
        <stp>Last</stp>
        <stp/>
        <stp>42893.3333333333</stp>
        <tr r="AZ22" s="15"/>
      </tp>
      <tp t="s">
        <v/>
        <stp/>
        <stp>*H</stp>
        <stp>$SPX</stp>
        <stp>Last</stp>
        <stp/>
        <stp>42891.3333333333</stp>
        <tr r="AZ24" s="15"/>
      </tp>
      <tp t="s">
        <v/>
        <stp/>
        <stp>*H</stp>
        <stp>$SPX</stp>
        <stp>Last</stp>
        <stp/>
        <stp>42888.3333333333</stp>
        <tr r="AZ25" s="15"/>
      </tp>
      <tp t="s">
        <v/>
        <stp/>
        <stp>*H</stp>
        <stp>$SPX</stp>
        <stp>Last</stp>
        <stp/>
        <stp>42886.3333333333</stp>
        <tr r="AZ27" s="15"/>
      </tp>
      <tp t="s">
        <v/>
        <stp/>
        <stp>*H</stp>
        <stp>$SPX</stp>
        <stp>Last</stp>
        <stp/>
        <stp>42887.3333333333</stp>
        <tr r="AZ26" s="15"/>
      </tp>
      <tp t="s">
        <v/>
        <stp/>
        <stp>*H</stp>
        <stp>$SPX</stp>
        <stp>Last</stp>
        <stp/>
        <stp>42885.3333333333</stp>
        <tr r="AZ28" s="15"/>
      </tp>
      <tp t="s">
        <v/>
        <stp/>
        <stp>*H</stp>
        <stp>$SPX</stp>
        <stp>Last</stp>
        <stp/>
        <stp>42880.3333333333</stp>
        <tr r="AZ30" s="15"/>
      </tp>
      <tp t="s">
        <v/>
        <stp/>
        <stp>*H</stp>
        <stp>$SPX</stp>
        <stp>Last</stp>
        <stp/>
        <stp>42881.3333333333</stp>
        <tr r="AZ29" s="15"/>
      </tp>
      <tp>
        <v>1096.55</v>
        <stp/>
        <stp>GE</stp>
        <stp>SharesOut</stp>
        <tr r="I29" s="15"/>
      </tp>
      <tp>
        <v>22832.722867</v>
        <stp/>
        <stp>ICE</stp>
        <stp>CMPST_BOOKVAL</stp>
        <tr r="H42" s="15"/>
      </tp>
      <tp>
        <v>77.27</v>
        <stp/>
        <stp>GE</stp>
        <stp>Low</stp>
        <tr r="I12" s="15"/>
      </tp>
      <tp>
        <v>6.3507660000000001</v>
        <stp/>
        <stp>IBM</stp>
        <stp>PtoBook</stp>
        <tr r="J49" s="15"/>
      </tp>
      <tp>
        <v>3.3787470000000002</v>
        <stp/>
        <stp>ICE</stp>
        <stp>PtoBook</stp>
        <tr r="H49" s="15"/>
      </tp>
      <tp>
        <v>0</v>
        <stp/>
        <stp>GE</stp>
        <stp>PE</stp>
        <tr r="I24" s="15"/>
      </tp>
      <tp>
        <v>44782</v>
        <stp/>
        <stp>IBM</stp>
        <stp>XDivDate</stp>
        <tr r="J21" s="15"/>
      </tp>
      <tp>
        <v>77.59</v>
        <stp/>
        <stp>GE</stp>
        <stp>Bid</stp>
        <tr r="I8" s="15"/>
      </tp>
      <tp>
        <v>44819</v>
        <stp/>
        <stp>ICE</stp>
        <stp>XDivDate</stp>
        <tr r="H21" s="15"/>
      </tp>
      <tp>
        <v>77.599999999999994</v>
        <stp/>
        <stp>GE</stp>
        <stp>Ask</stp>
        <tr r="I9" s="15"/>
      </tp>
      <tp>
        <v>19408.994992</v>
        <stp/>
        <stp>IBM</stp>
        <stp>CMPST_BOOKVAL</stp>
        <tr r="J42" s="15"/>
      </tp>
      <tp>
        <v>-0.70030000000000003</v>
        <stp/>
        <stp>GE</stp>
        <stp>EPS</stp>
        <tr r="I25" s="15"/>
      </tp>
      <tp>
        <v>44739</v>
        <stp/>
        <stp>GE</stp>
        <stp>XDivDate</stp>
        <tr r="I21" s="15"/>
      </tp>
      <tp>
        <v>1.52</v>
        <stp/>
        <stp>ICE</stp>
        <stp>Annual Dividend</stp>
        <tr r="H18" s="15"/>
      </tp>
      <tp>
        <v>6.6</v>
        <stp/>
        <stp>IBM</stp>
        <stp>Annual Dividend</stp>
        <tr r="J18" s="15"/>
      </tp>
      <tp t="s">
        <v>GENERAL ELECTRIC CO</v>
        <stp/>
        <stp>GE</stp>
        <stp>Description</stp>
        <tr r="AX6" s="15"/>
      </tp>
      <tp>
        <v>-1.98346</v>
        <stp/>
        <stp>GE</stp>
        <stp>ROA</stp>
        <tr r="I46" s="15"/>
      </tp>
      <tp>
        <v>-12.316542999999999</v>
        <stp/>
        <stp>GE</stp>
        <stp>ROE</stp>
        <tr r="I47" s="15"/>
      </tp>
      <tp t="s">
        <v/>
        <stp/>
        <stp>S&amp;P 500</stp>
        <stp>Last</stp>
        <tr r="K6" s="15"/>
      </tp>
      <tp>
        <v>42668.333333333336</v>
        <stp/>
        <stp>*HT</stp>
        <stp>ICE;GE;IBM;$SPX</stp>
        <stp>D[tl:Union]</stp>
        <stp>6/28/2016;6/28/2017</stp>
        <stp>83</stp>
        <tr r="AV176" s="15"/>
      </tp>
      <tp>
        <v>42667.333333333336</v>
        <stp/>
        <stp>*HT</stp>
        <stp>ICE;GE;IBM;$SPX</stp>
        <stp>D[tl:Union]</stp>
        <stp>6/28/2016;6/28/2017</stp>
        <stp>82</stp>
        <tr r="AV177" s="15"/>
      </tp>
      <tp>
        <v>42664.333333333336</v>
        <stp/>
        <stp>*HT</stp>
        <stp>ICE;GE;IBM;$SPX</stp>
        <stp>D[tl:Union]</stp>
        <stp>6/28/2016;6/28/2017</stp>
        <stp>81</stp>
        <tr r="AV178" s="15"/>
      </tp>
      <tp>
        <v>42663.333333333336</v>
        <stp/>
        <stp>*HT</stp>
        <stp>ICE;GE;IBM;$SPX</stp>
        <stp>D[tl:Union]</stp>
        <stp>6/28/2016;6/28/2017</stp>
        <stp>80</stp>
        <tr r="AV179" s="15"/>
      </tp>
      <tp>
        <v>42674.333333333336</v>
        <stp/>
        <stp>*HT</stp>
        <stp>ICE;GE;IBM;$SPX</stp>
        <stp>D[tl:Union]</stp>
        <stp>6/28/2016;6/28/2017</stp>
        <stp>87</stp>
        <tr r="AV172" s="15"/>
      </tp>
      <tp>
        <v>42671.333333333336</v>
        <stp/>
        <stp>*HT</stp>
        <stp>ICE;GE;IBM;$SPX</stp>
        <stp>D[tl:Union]</stp>
        <stp>6/28/2016;6/28/2017</stp>
        <stp>86</stp>
        <tr r="AV173" s="15"/>
      </tp>
      <tp>
        <v>42670.333333333336</v>
        <stp/>
        <stp>*HT</stp>
        <stp>ICE;GE;IBM;$SPX</stp>
        <stp>D[tl:Union]</stp>
        <stp>6/28/2016;6/28/2017</stp>
        <stp>85</stp>
        <tr r="AV174" s="15"/>
      </tp>
      <tp>
        <v>42669.333333333336</v>
        <stp/>
        <stp>*HT</stp>
        <stp>ICE;GE;IBM;$SPX</stp>
        <stp>D[tl:Union]</stp>
        <stp>6/28/2016;6/28/2017</stp>
        <stp>84</stp>
        <tr r="AV175" s="15"/>
      </tp>
      <tp>
        <v>42676.333333333336</v>
        <stp/>
        <stp>*HT</stp>
        <stp>ICE;GE;IBM;$SPX</stp>
        <stp>D[tl:Union]</stp>
        <stp>6/28/2016;6/28/2017</stp>
        <stp>89</stp>
        <tr r="AV170" s="15"/>
      </tp>
      <tp>
        <v>42675.333333333336</v>
        <stp/>
        <stp>*HT</stp>
        <stp>ICE;GE;IBM;$SPX</stp>
        <stp>D[tl:Union]</stp>
        <stp>6/28/2016;6/28/2017</stp>
        <stp>88</stp>
        <tr r="AV171" s="15"/>
      </tp>
      <tp>
        <v>42682.291666666664</v>
        <stp/>
        <stp>*HT</stp>
        <stp>ICE;GE;IBM;$SPX</stp>
        <stp>D[tl:Union]</stp>
        <stp>6/28/2016;6/28/2017</stp>
        <stp>93</stp>
        <tr r="AV166" s="15"/>
      </tp>
      <tp>
        <v>42681.291666666664</v>
        <stp/>
        <stp>*HT</stp>
        <stp>ICE;GE;IBM;$SPX</stp>
        <stp>D[tl:Union]</stp>
        <stp>6/28/2016;6/28/2017</stp>
        <stp>92</stp>
        <tr r="AV167" s="15"/>
      </tp>
      <tp>
        <v>42678.333333333336</v>
        <stp/>
        <stp>*HT</stp>
        <stp>ICE;GE;IBM;$SPX</stp>
        <stp>D[tl:Union]</stp>
        <stp>6/28/2016;6/28/2017</stp>
        <stp>91</stp>
        <tr r="AV168" s="15"/>
      </tp>
      <tp>
        <v>42677.333333333336</v>
        <stp/>
        <stp>*HT</stp>
        <stp>ICE;GE;IBM;$SPX</stp>
        <stp>D[tl:Union]</stp>
        <stp>6/28/2016;6/28/2017</stp>
        <stp>90</stp>
        <tr r="AV169" s="15"/>
      </tp>
      <tp>
        <v>42688.291666666664</v>
        <stp/>
        <stp>*HT</stp>
        <stp>ICE;GE;IBM;$SPX</stp>
        <stp>D[tl:Union]</stp>
        <stp>6/28/2016;6/28/2017</stp>
        <stp>97</stp>
        <tr r="AV162" s="15"/>
      </tp>
      <tp>
        <v>42685.291666666664</v>
        <stp/>
        <stp>*HT</stp>
        <stp>ICE;GE;IBM;$SPX</stp>
        <stp>D[tl:Union]</stp>
        <stp>6/28/2016;6/28/2017</stp>
        <stp>96</stp>
        <tr r="AV163" s="15"/>
      </tp>
      <tp>
        <v>42684.291666666664</v>
        <stp/>
        <stp>*HT</stp>
        <stp>ICE;GE;IBM;$SPX</stp>
        <stp>D[tl:Union]</stp>
        <stp>6/28/2016;6/28/2017</stp>
        <stp>95</stp>
        <tr r="AV164" s="15"/>
      </tp>
      <tp>
        <v>42683.291666666664</v>
        <stp/>
        <stp>*HT</stp>
        <stp>ICE;GE;IBM;$SPX</stp>
        <stp>D[tl:Union]</stp>
        <stp>6/28/2016;6/28/2017</stp>
        <stp>94</stp>
        <tr r="AV165" s="15"/>
      </tp>
      <tp>
        <v>42690.291666666664</v>
        <stp/>
        <stp>*HT</stp>
        <stp>ICE;GE;IBM;$SPX</stp>
        <stp>D[tl:Union]</stp>
        <stp>6/28/2016;6/28/2017</stp>
        <stp>99</stp>
        <tr r="AV160" s="15"/>
      </tp>
      <tp>
        <v>42689.291666666664</v>
        <stp/>
        <stp>*HT</stp>
        <stp>ICE;GE;IBM;$SPX</stp>
        <stp>D[tl:Union]</stp>
        <stp>6/28/2016;6/28/2017</stp>
        <stp>98</stp>
        <tr r="AV161" s="15"/>
      </tp>
      <tp>
        <v>42569.333333333336</v>
        <stp/>
        <stp>*HT</stp>
        <stp>ICE;GE;IBM;$SPX</stp>
        <stp>D[tl:Union]</stp>
        <stp>6/28/2016;6/28/2017</stp>
        <stp>13</stp>
        <tr r="AV246" s="15"/>
      </tp>
      <tp>
        <v>42566.333333333336</v>
        <stp/>
        <stp>*HT</stp>
        <stp>ICE;GE;IBM;$SPX</stp>
        <stp>D[tl:Union]</stp>
        <stp>6/28/2016;6/28/2017</stp>
        <stp>12</stp>
        <tr r="AV247" s="15"/>
      </tp>
      <tp>
        <v>42565.333333333336</v>
        <stp/>
        <stp>*HT</stp>
        <stp>ICE;GE;IBM;$SPX</stp>
        <stp>D[tl:Union]</stp>
        <stp>6/28/2016;6/28/2017</stp>
        <stp>11</stp>
        <tr r="AV248" s="15"/>
      </tp>
      <tp>
        <v>42564.333333333336</v>
        <stp/>
        <stp>*HT</stp>
        <stp>ICE;GE;IBM;$SPX</stp>
        <stp>D[tl:Union]</stp>
        <stp>6/28/2016;6/28/2017</stp>
        <stp>10</stp>
        <tr r="AV249" s="15"/>
      </tp>
      <tp>
        <v>42573.333333333336</v>
        <stp/>
        <stp>*HT</stp>
        <stp>ICE;GE;IBM;$SPX</stp>
        <stp>D[tl:Union]</stp>
        <stp>6/28/2016;6/28/2017</stp>
        <stp>17</stp>
        <tr r="AV242" s="15"/>
      </tp>
      <tp>
        <v>42572.333333333336</v>
        <stp/>
        <stp>*HT</stp>
        <stp>ICE;GE;IBM;$SPX</stp>
        <stp>D[tl:Union]</stp>
        <stp>6/28/2016;6/28/2017</stp>
        <stp>16</stp>
        <tr r="AV243" s="15"/>
      </tp>
      <tp>
        <v>42571.333333333336</v>
        <stp/>
        <stp>*HT</stp>
        <stp>ICE;GE;IBM;$SPX</stp>
        <stp>D[tl:Union]</stp>
        <stp>6/28/2016;6/28/2017</stp>
        <stp>15</stp>
        <tr r="AV244" s="15"/>
      </tp>
      <tp>
        <v>42570.333333333336</v>
        <stp/>
        <stp>*HT</stp>
        <stp>ICE;GE;IBM;$SPX</stp>
        <stp>D[tl:Union]</stp>
        <stp>6/28/2016;6/28/2017</stp>
        <stp>14</stp>
        <tr r="AV245" s="15"/>
      </tp>
      <tp>
        <v>42577.333333333336</v>
        <stp/>
        <stp>*HT</stp>
        <stp>ICE;GE;IBM;$SPX</stp>
        <stp>D[tl:Union]</stp>
        <stp>6/28/2016;6/28/2017</stp>
        <stp>19</stp>
        <tr r="AV240" s="15"/>
      </tp>
      <tp>
        <v>42576.333333333336</v>
        <stp/>
        <stp>*HT</stp>
        <stp>ICE;GE;IBM;$SPX</stp>
        <stp>D[tl:Union]</stp>
        <stp>6/28/2016;6/28/2017</stp>
        <stp>18</stp>
        <tr r="AV241" s="15"/>
      </tp>
      <tp>
        <v>42583.333333333336</v>
        <stp/>
        <stp>*HT</stp>
        <stp>ICE;GE;IBM;$SPX</stp>
        <stp>D[tl:Union]</stp>
        <stp>6/28/2016;6/28/2017</stp>
        <stp>23</stp>
        <tr r="AV236" s="15"/>
      </tp>
      <tp>
        <v>42580.333333333336</v>
        <stp/>
        <stp>*HT</stp>
        <stp>ICE;GE;IBM;$SPX</stp>
        <stp>D[tl:Union]</stp>
        <stp>6/28/2016;6/28/2017</stp>
        <stp>22</stp>
        <tr r="AV237" s="15"/>
      </tp>
      <tp>
        <v>42579.333333333336</v>
        <stp/>
        <stp>*HT</stp>
        <stp>ICE;GE;IBM;$SPX</stp>
        <stp>D[tl:Union]</stp>
        <stp>6/28/2016;6/28/2017</stp>
        <stp>21</stp>
        <tr r="AV238" s="15"/>
      </tp>
      <tp>
        <v>42578.333333333336</v>
        <stp/>
        <stp>*HT</stp>
        <stp>ICE;GE;IBM;$SPX</stp>
        <stp>D[tl:Union]</stp>
        <stp>6/28/2016;6/28/2017</stp>
        <stp>20</stp>
        <tr r="AV239" s="15"/>
      </tp>
      <tp>
        <v>42587.333333333336</v>
        <stp/>
        <stp>*HT</stp>
        <stp>ICE;GE;IBM;$SPX</stp>
        <stp>D[tl:Union]</stp>
        <stp>6/28/2016;6/28/2017</stp>
        <stp>27</stp>
        <tr r="AV232" s="15"/>
      </tp>
      <tp>
        <v>42586.333333333336</v>
        <stp/>
        <stp>*HT</stp>
        <stp>ICE;GE;IBM;$SPX</stp>
        <stp>D[tl:Union]</stp>
        <stp>6/28/2016;6/28/2017</stp>
        <stp>26</stp>
        <tr r="AV233" s="15"/>
      </tp>
      <tp>
        <v>42585.333333333336</v>
        <stp/>
        <stp>*HT</stp>
        <stp>ICE;GE;IBM;$SPX</stp>
        <stp>D[tl:Union]</stp>
        <stp>6/28/2016;6/28/2017</stp>
        <stp>25</stp>
        <tr r="AV234" s="15"/>
      </tp>
      <tp>
        <v>42584.333333333336</v>
        <stp/>
        <stp>*HT</stp>
        <stp>ICE;GE;IBM;$SPX</stp>
        <stp>D[tl:Union]</stp>
        <stp>6/28/2016;6/28/2017</stp>
        <stp>24</stp>
        <tr r="AV235" s="15"/>
      </tp>
      <tp>
        <v>42591.333333333336</v>
        <stp/>
        <stp>*HT</stp>
        <stp>ICE;GE;IBM;$SPX</stp>
        <stp>D[tl:Union]</stp>
        <stp>6/28/2016;6/28/2017</stp>
        <stp>29</stp>
        <tr r="AV230" s="15"/>
      </tp>
      <tp>
        <v>42590.333333333336</v>
        <stp/>
        <stp>*HT</stp>
        <stp>ICE;GE;IBM;$SPX</stp>
        <stp>D[tl:Union]</stp>
        <stp>6/28/2016;6/28/2017</stp>
        <stp>28</stp>
        <tr r="AV231" s="15"/>
      </tp>
      <tp>
        <v>42597.333333333336</v>
        <stp/>
        <stp>*HT</stp>
        <stp>ICE;GE;IBM;$SPX</stp>
        <stp>D[tl:Union]</stp>
        <stp>6/28/2016;6/28/2017</stp>
        <stp>33</stp>
        <tr r="AV226" s="15"/>
      </tp>
      <tp>
        <v>42594.333333333336</v>
        <stp/>
        <stp>*HT</stp>
        <stp>ICE;GE;IBM;$SPX</stp>
        <stp>D[tl:Union]</stp>
        <stp>6/28/2016;6/28/2017</stp>
        <stp>32</stp>
        <tr r="AV227" s="15"/>
      </tp>
      <tp>
        <v>42593.333333333336</v>
        <stp/>
        <stp>*HT</stp>
        <stp>ICE;GE;IBM;$SPX</stp>
        <stp>D[tl:Union]</stp>
        <stp>6/28/2016;6/28/2017</stp>
        <stp>31</stp>
        <tr r="AV228" s="15"/>
      </tp>
      <tp>
        <v>42592.333333333336</v>
        <stp/>
        <stp>*HT</stp>
        <stp>ICE;GE;IBM;$SPX</stp>
        <stp>D[tl:Union]</stp>
        <stp>6/28/2016;6/28/2017</stp>
        <stp>30</stp>
        <tr r="AV229" s="15"/>
      </tp>
      <tp>
        <v>42601.333333333336</v>
        <stp/>
        <stp>*HT</stp>
        <stp>ICE;GE;IBM;$SPX</stp>
        <stp>D[tl:Union]</stp>
        <stp>6/28/2016;6/28/2017</stp>
        <stp>37</stp>
        <tr r="AV222" s="15"/>
      </tp>
      <tp>
        <v>42600.333333333336</v>
        <stp/>
        <stp>*HT</stp>
        <stp>ICE;GE;IBM;$SPX</stp>
        <stp>D[tl:Union]</stp>
        <stp>6/28/2016;6/28/2017</stp>
        <stp>36</stp>
        <tr r="AV223" s="15"/>
      </tp>
      <tp>
        <v>42599.333333333336</v>
        <stp/>
        <stp>*HT</stp>
        <stp>ICE;GE;IBM;$SPX</stp>
        <stp>D[tl:Union]</stp>
        <stp>6/28/2016;6/28/2017</stp>
        <stp>35</stp>
        <tr r="AV224" s="15"/>
      </tp>
      <tp>
        <v>42598.333333333336</v>
        <stp/>
        <stp>*HT</stp>
        <stp>ICE;GE;IBM;$SPX</stp>
        <stp>D[tl:Union]</stp>
        <stp>6/28/2016;6/28/2017</stp>
        <stp>34</stp>
        <tr r="AV225" s="15"/>
      </tp>
      <tp>
        <v>42605.333333333336</v>
        <stp/>
        <stp>*HT</stp>
        <stp>ICE;GE;IBM;$SPX</stp>
        <stp>D[tl:Union]</stp>
        <stp>6/28/2016;6/28/2017</stp>
        <stp>39</stp>
        <tr r="AV220" s="15"/>
      </tp>
      <tp>
        <v>42604.333333333336</v>
        <stp/>
        <stp>*HT</stp>
        <stp>ICE;GE;IBM;$SPX</stp>
        <stp>D[tl:Union]</stp>
        <stp>6/28/2016;6/28/2017</stp>
        <stp>38</stp>
        <tr r="AV221" s="15"/>
      </tp>
      <tp>
        <v>42611.333333333336</v>
        <stp/>
        <stp>*HT</stp>
        <stp>ICE;GE;IBM;$SPX</stp>
        <stp>D[tl:Union]</stp>
        <stp>6/28/2016;6/28/2017</stp>
        <stp>43</stp>
        <tr r="AV216" s="15"/>
      </tp>
      <tp>
        <v>42608.333333333336</v>
        <stp/>
        <stp>*HT</stp>
        <stp>ICE;GE;IBM;$SPX</stp>
        <stp>D[tl:Union]</stp>
        <stp>6/28/2016;6/28/2017</stp>
        <stp>42</stp>
        <tr r="AV217" s="15"/>
      </tp>
      <tp>
        <v>42607.333333333336</v>
        <stp/>
        <stp>*HT</stp>
        <stp>ICE;GE;IBM;$SPX</stp>
        <stp>D[tl:Union]</stp>
        <stp>6/28/2016;6/28/2017</stp>
        <stp>41</stp>
        <tr r="AV218" s="15"/>
      </tp>
      <tp>
        <v>42606.333333333336</v>
        <stp/>
        <stp>*HT</stp>
        <stp>ICE;GE;IBM;$SPX</stp>
        <stp>D[tl:Union]</stp>
        <stp>6/28/2016;6/28/2017</stp>
        <stp>40</stp>
        <tr r="AV219" s="15"/>
      </tp>
      <tp>
        <v>42615.333333333336</v>
        <stp/>
        <stp>*HT</stp>
        <stp>ICE;GE;IBM;$SPX</stp>
        <stp>D[tl:Union]</stp>
        <stp>6/28/2016;6/28/2017</stp>
        <stp>47</stp>
        <tr r="AV212" s="15"/>
      </tp>
      <tp>
        <v>42614.333333333336</v>
        <stp/>
        <stp>*HT</stp>
        <stp>ICE;GE;IBM;$SPX</stp>
        <stp>D[tl:Union]</stp>
        <stp>6/28/2016;6/28/2017</stp>
        <stp>46</stp>
        <tr r="AV213" s="15"/>
      </tp>
      <tp>
        <v>42613.333333333336</v>
        <stp/>
        <stp>*HT</stp>
        <stp>ICE;GE;IBM;$SPX</stp>
        <stp>D[tl:Union]</stp>
        <stp>6/28/2016;6/28/2017</stp>
        <stp>45</stp>
        <tr r="AV214" s="15"/>
      </tp>
      <tp>
        <v>42612.333333333336</v>
        <stp/>
        <stp>*HT</stp>
        <stp>ICE;GE;IBM;$SPX</stp>
        <stp>D[tl:Union]</stp>
        <stp>6/28/2016;6/28/2017</stp>
        <stp>44</stp>
        <tr r="AV215" s="15"/>
      </tp>
      <tp>
        <v>42620.333333333336</v>
        <stp/>
        <stp>*HT</stp>
        <stp>ICE;GE;IBM;$SPX</stp>
        <stp>D[tl:Union]</stp>
        <stp>6/28/2016;6/28/2017</stp>
        <stp>49</stp>
        <tr r="AV210" s="15"/>
      </tp>
      <tp>
        <v>42619.333333333336</v>
        <stp/>
        <stp>*HT</stp>
        <stp>ICE;GE;IBM;$SPX</stp>
        <stp>D[tl:Union]</stp>
        <stp>6/28/2016;6/28/2017</stp>
        <stp>48</stp>
        <tr r="AV211" s="15"/>
      </tp>
      <tp>
        <v>42626.333333333336</v>
        <stp/>
        <stp>*HT</stp>
        <stp>ICE;GE;IBM;$SPX</stp>
        <stp>D[tl:Union]</stp>
        <stp>6/28/2016;6/28/2017</stp>
        <stp>53</stp>
        <tr r="AV206" s="15"/>
      </tp>
      <tp>
        <v>42625.333333333336</v>
        <stp/>
        <stp>*HT</stp>
        <stp>ICE;GE;IBM;$SPX</stp>
        <stp>D[tl:Union]</stp>
        <stp>6/28/2016;6/28/2017</stp>
        <stp>52</stp>
        <tr r="AV207" s="15"/>
      </tp>
      <tp>
        <v>42622.333333333336</v>
        <stp/>
        <stp>*HT</stp>
        <stp>ICE;GE;IBM;$SPX</stp>
        <stp>D[tl:Union]</stp>
        <stp>6/28/2016;6/28/2017</stp>
        <stp>51</stp>
        <tr r="AV208" s="15"/>
      </tp>
      <tp>
        <v>42621.333333333336</v>
        <stp/>
        <stp>*HT</stp>
        <stp>ICE;GE;IBM;$SPX</stp>
        <stp>D[tl:Union]</stp>
        <stp>6/28/2016;6/28/2017</stp>
        <stp>50</stp>
        <tr r="AV209" s="15"/>
      </tp>
      <tp>
        <v>42632.333333333336</v>
        <stp/>
        <stp>*HT</stp>
        <stp>ICE;GE;IBM;$SPX</stp>
        <stp>D[tl:Union]</stp>
        <stp>6/28/2016;6/28/2017</stp>
        <stp>57</stp>
        <tr r="AV202" s="15"/>
      </tp>
      <tp>
        <v>42629.333333333336</v>
        <stp/>
        <stp>*HT</stp>
        <stp>ICE;GE;IBM;$SPX</stp>
        <stp>D[tl:Union]</stp>
        <stp>6/28/2016;6/28/2017</stp>
        <stp>56</stp>
        <tr r="AV203" s="15"/>
      </tp>
      <tp>
        <v>42628.333333333336</v>
        <stp/>
        <stp>*HT</stp>
        <stp>ICE;GE;IBM;$SPX</stp>
        <stp>D[tl:Union]</stp>
        <stp>6/28/2016;6/28/2017</stp>
        <stp>55</stp>
        <tr r="AV204" s="15"/>
      </tp>
      <tp>
        <v>42627.333333333336</v>
        <stp/>
        <stp>*HT</stp>
        <stp>ICE;GE;IBM;$SPX</stp>
        <stp>D[tl:Union]</stp>
        <stp>6/28/2016;6/28/2017</stp>
        <stp>54</stp>
        <tr r="AV205" s="15"/>
      </tp>
      <tp>
        <v>42634.333333333336</v>
        <stp/>
        <stp>*HT</stp>
        <stp>ICE;GE;IBM;$SPX</stp>
        <stp>D[tl:Union]</stp>
        <stp>6/28/2016;6/28/2017</stp>
        <stp>59</stp>
        <tr r="AV200" s="15"/>
      </tp>
      <tp>
        <v>42633.333333333336</v>
        <stp/>
        <stp>*HT</stp>
        <stp>ICE;GE;IBM;$SPX</stp>
        <stp>D[tl:Union]</stp>
        <stp>6/28/2016;6/28/2017</stp>
        <stp>58</stp>
        <tr r="AV201" s="15"/>
      </tp>
      <tp>
        <v>42640.333333333336</v>
        <stp/>
        <stp>*HT</stp>
        <stp>ICE;GE;IBM;$SPX</stp>
        <stp>D[tl:Union]</stp>
        <stp>6/28/2016;6/28/2017</stp>
        <stp>63</stp>
        <tr r="AV196" s="15"/>
      </tp>
      <tp>
        <v>42639.333333333336</v>
        <stp/>
        <stp>*HT</stp>
        <stp>ICE;GE;IBM;$SPX</stp>
        <stp>D[tl:Union]</stp>
        <stp>6/28/2016;6/28/2017</stp>
        <stp>62</stp>
        <tr r="AV197" s="15"/>
      </tp>
      <tp>
        <v>42636.333333333336</v>
        <stp/>
        <stp>*HT</stp>
        <stp>ICE;GE;IBM;$SPX</stp>
        <stp>D[tl:Union]</stp>
        <stp>6/28/2016;6/28/2017</stp>
        <stp>61</stp>
        <tr r="AV198" s="15"/>
      </tp>
      <tp>
        <v>42635.333333333336</v>
        <stp/>
        <stp>*HT</stp>
        <stp>ICE;GE;IBM;$SPX</stp>
        <stp>D[tl:Union]</stp>
        <stp>6/28/2016;6/28/2017</stp>
        <stp>60</stp>
        <tr r="AV199" s="15"/>
      </tp>
      <tp>
        <v>42646.333333333336</v>
        <stp/>
        <stp>*HT</stp>
        <stp>ICE;GE;IBM;$SPX</stp>
        <stp>D[tl:Union]</stp>
        <stp>6/28/2016;6/28/2017</stp>
        <stp>67</stp>
        <tr r="AV192" s="15"/>
      </tp>
      <tp>
        <v>42643.333333333336</v>
        <stp/>
        <stp>*HT</stp>
        <stp>ICE;GE;IBM;$SPX</stp>
        <stp>D[tl:Union]</stp>
        <stp>6/28/2016;6/28/2017</stp>
        <stp>66</stp>
        <tr r="AV193" s="15"/>
      </tp>
      <tp>
        <v>42642.333333333336</v>
        <stp/>
        <stp>*HT</stp>
        <stp>ICE;GE;IBM;$SPX</stp>
        <stp>D[tl:Union]</stp>
        <stp>6/28/2016;6/28/2017</stp>
        <stp>65</stp>
        <tr r="AV194" s="15"/>
      </tp>
      <tp>
        <v>42641.333333333336</v>
        <stp/>
        <stp>*HT</stp>
        <stp>ICE;GE;IBM;$SPX</stp>
        <stp>D[tl:Union]</stp>
        <stp>6/28/2016;6/28/2017</stp>
        <stp>64</stp>
        <tr r="AV195" s="15"/>
      </tp>
      <tp>
        <v>42648.333333333336</v>
        <stp/>
        <stp>*HT</stp>
        <stp>ICE;GE;IBM;$SPX</stp>
        <stp>D[tl:Union]</stp>
        <stp>6/28/2016;6/28/2017</stp>
        <stp>69</stp>
        <tr r="AV190" s="15"/>
      </tp>
      <tp>
        <v>42647.333333333336</v>
        <stp/>
        <stp>*HT</stp>
        <stp>ICE;GE;IBM;$SPX</stp>
        <stp>D[tl:Union]</stp>
        <stp>6/28/2016;6/28/2017</stp>
        <stp>68</stp>
        <tr r="AV191" s="15"/>
      </tp>
      <tp>
        <v>42654.333333333336</v>
        <stp/>
        <stp>*HT</stp>
        <stp>ICE;GE;IBM;$SPX</stp>
        <stp>D[tl:Union]</stp>
        <stp>6/28/2016;6/28/2017</stp>
        <stp>73</stp>
        <tr r="AV186" s="15"/>
      </tp>
      <tp>
        <v>42653.333333333336</v>
        <stp/>
        <stp>*HT</stp>
        <stp>ICE;GE;IBM;$SPX</stp>
        <stp>D[tl:Union]</stp>
        <stp>6/28/2016;6/28/2017</stp>
        <stp>72</stp>
        <tr r="AV187" s="15"/>
      </tp>
      <tp>
        <v>42650.333333333336</v>
        <stp/>
        <stp>*HT</stp>
        <stp>ICE;GE;IBM;$SPX</stp>
        <stp>D[tl:Union]</stp>
        <stp>6/28/2016;6/28/2017</stp>
        <stp>71</stp>
        <tr r="AV188" s="15"/>
      </tp>
      <tp>
        <v>42649.333333333336</v>
        <stp/>
        <stp>*HT</stp>
        <stp>ICE;GE;IBM;$SPX</stp>
        <stp>D[tl:Union]</stp>
        <stp>6/28/2016;6/28/2017</stp>
        <stp>70</stp>
        <tr r="AV189" s="15"/>
      </tp>
      <tp>
        <v>42660.333333333336</v>
        <stp/>
        <stp>*HT</stp>
        <stp>ICE;GE;IBM;$SPX</stp>
        <stp>D[tl:Union]</stp>
        <stp>6/28/2016;6/28/2017</stp>
        <stp>77</stp>
        <tr r="AV182" s="15"/>
      </tp>
      <tp>
        <v>42657.333333333336</v>
        <stp/>
        <stp>*HT</stp>
        <stp>ICE;GE;IBM;$SPX</stp>
        <stp>D[tl:Union]</stp>
        <stp>6/28/2016;6/28/2017</stp>
        <stp>76</stp>
        <tr r="AV183" s="15"/>
      </tp>
      <tp>
        <v>42656.333333333336</v>
        <stp/>
        <stp>*HT</stp>
        <stp>ICE;GE;IBM;$SPX</stp>
        <stp>D[tl:Union]</stp>
        <stp>6/28/2016;6/28/2017</stp>
        <stp>75</stp>
        <tr r="AV184" s="15"/>
      </tp>
      <tp>
        <v>42655.333333333336</v>
        <stp/>
        <stp>*HT</stp>
        <stp>ICE;GE;IBM;$SPX</stp>
        <stp>D[tl:Union]</stp>
        <stp>6/28/2016;6/28/2017</stp>
        <stp>74</stp>
        <tr r="AV185" s="15"/>
      </tp>
      <tp>
        <v>42662.333333333336</v>
        <stp/>
        <stp>*HT</stp>
        <stp>ICE;GE;IBM;$SPX</stp>
        <stp>D[tl:Union]</stp>
        <stp>6/28/2016;6/28/2017</stp>
        <stp>79</stp>
        <tr r="AV180" s="15"/>
      </tp>
      <tp>
        <v>42661.333333333336</v>
        <stp/>
        <stp>*HT</stp>
        <stp>ICE;GE;IBM;$SPX</stp>
        <stp>D[tl:Union]</stp>
        <stp>6/28/2016;6/28/2017</stp>
        <stp>78</stp>
        <tr r="AV181" s="15"/>
      </tp>
      <tp>
        <v>13949</v>
        <stp/>
        <stp>IBM</stp>
        <stp>EBITDA</stp>
        <tr r="J40" s="15"/>
      </tp>
      <tp>
        <v>4802</v>
        <stp/>
        <stp>ICE</stp>
        <stp>EBITDA</stp>
        <tr r="H40" s="15"/>
      </tp>
      <tp>
        <v>2.1</v>
        <stp/>
        <stp>GE</stp>
        <stp>PRD_Ratio</stp>
        <tr r="I31" s="15"/>
      </tp>
      <tp t="s">
        <v/>
        <stp/>
        <stp>ICE</stp>
        <stp>QkRatio</stp>
        <tr r="H45" s="15"/>
      </tp>
      <tp>
        <v>0.79142100000000004</v>
        <stp/>
        <stp>IBM</stp>
        <stp>QkRatio</stp>
        <tr r="J45" s="15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Main!$H$3</c:f>
              <c:strCache>
                <c:ptCount val="1"/>
                <c:pt idx="0">
                  <c:v>ICE</c:v>
                </c:pt>
              </c:strCache>
            </c:strRef>
          </c:tx>
          <c:marker>
            <c:symbol val="none"/>
          </c:marker>
          <c:cat>
            <c:numRef>
              <c:f>Main!$BA$7:$BA$259</c:f>
              <c:numCache>
                <c:formatCode>mm/dd/yyyy</c:formatCode>
                <c:ptCount val="253"/>
                <c:pt idx="0">
                  <c:v>42914.333333333336</c:v>
                </c:pt>
                <c:pt idx="1">
                  <c:v>42913.333333333336</c:v>
                </c:pt>
                <c:pt idx="2">
                  <c:v>42912.333333333336</c:v>
                </c:pt>
                <c:pt idx="3">
                  <c:v>42909.333333333336</c:v>
                </c:pt>
                <c:pt idx="4">
                  <c:v>42908.333333333336</c:v>
                </c:pt>
                <c:pt idx="5">
                  <c:v>42907.333333333336</c:v>
                </c:pt>
                <c:pt idx="6">
                  <c:v>42906.333333333336</c:v>
                </c:pt>
                <c:pt idx="7">
                  <c:v>42905.333333333336</c:v>
                </c:pt>
                <c:pt idx="8">
                  <c:v>42902.333333333336</c:v>
                </c:pt>
                <c:pt idx="9">
                  <c:v>42901.333333333336</c:v>
                </c:pt>
                <c:pt idx="10">
                  <c:v>42900.333333333336</c:v>
                </c:pt>
                <c:pt idx="11">
                  <c:v>42899.333333333336</c:v>
                </c:pt>
                <c:pt idx="12">
                  <c:v>42898.333333333336</c:v>
                </c:pt>
                <c:pt idx="13">
                  <c:v>42895.333333333336</c:v>
                </c:pt>
                <c:pt idx="14">
                  <c:v>42894.333333333336</c:v>
                </c:pt>
                <c:pt idx="15">
                  <c:v>42893.333333333336</c:v>
                </c:pt>
                <c:pt idx="16">
                  <c:v>42892.333333333336</c:v>
                </c:pt>
                <c:pt idx="17">
                  <c:v>42891.333333333336</c:v>
                </c:pt>
                <c:pt idx="18">
                  <c:v>42888.333333333336</c:v>
                </c:pt>
                <c:pt idx="19">
                  <c:v>42887.333333333336</c:v>
                </c:pt>
                <c:pt idx="20">
                  <c:v>42886.333333333336</c:v>
                </c:pt>
                <c:pt idx="21">
                  <c:v>42885.333333333336</c:v>
                </c:pt>
                <c:pt idx="22">
                  <c:v>42881.333333333336</c:v>
                </c:pt>
                <c:pt idx="23">
                  <c:v>42880.333333333336</c:v>
                </c:pt>
                <c:pt idx="24">
                  <c:v>42879.333333333336</c:v>
                </c:pt>
                <c:pt idx="25">
                  <c:v>42878.333333333336</c:v>
                </c:pt>
                <c:pt idx="26">
                  <c:v>42877.333333333336</c:v>
                </c:pt>
                <c:pt idx="27">
                  <c:v>42874.333333333336</c:v>
                </c:pt>
                <c:pt idx="28">
                  <c:v>42873.333333333336</c:v>
                </c:pt>
                <c:pt idx="29">
                  <c:v>42872.333333333336</c:v>
                </c:pt>
                <c:pt idx="30">
                  <c:v>42871.333333333336</c:v>
                </c:pt>
                <c:pt idx="31">
                  <c:v>42870.333333333336</c:v>
                </c:pt>
                <c:pt idx="32">
                  <c:v>42867.333333333336</c:v>
                </c:pt>
                <c:pt idx="33">
                  <c:v>42866.333333333336</c:v>
                </c:pt>
                <c:pt idx="34">
                  <c:v>42865.333333333336</c:v>
                </c:pt>
                <c:pt idx="35">
                  <c:v>42864.333333333336</c:v>
                </c:pt>
                <c:pt idx="36">
                  <c:v>42863.333333333336</c:v>
                </c:pt>
                <c:pt idx="37">
                  <c:v>42860.333333333336</c:v>
                </c:pt>
                <c:pt idx="38">
                  <c:v>42859.333333333336</c:v>
                </c:pt>
                <c:pt idx="39">
                  <c:v>42858.333333333336</c:v>
                </c:pt>
                <c:pt idx="40">
                  <c:v>42857.333333333336</c:v>
                </c:pt>
                <c:pt idx="41">
                  <c:v>42856.333333333336</c:v>
                </c:pt>
                <c:pt idx="42">
                  <c:v>42853.333333333336</c:v>
                </c:pt>
                <c:pt idx="43">
                  <c:v>42852.333333333336</c:v>
                </c:pt>
                <c:pt idx="44">
                  <c:v>42851.333333333336</c:v>
                </c:pt>
                <c:pt idx="45">
                  <c:v>42850.333333333336</c:v>
                </c:pt>
                <c:pt idx="46">
                  <c:v>42849.333333333336</c:v>
                </c:pt>
                <c:pt idx="47">
                  <c:v>42846.333333333336</c:v>
                </c:pt>
                <c:pt idx="48">
                  <c:v>42845.333333333336</c:v>
                </c:pt>
                <c:pt idx="49">
                  <c:v>42844.333333333336</c:v>
                </c:pt>
                <c:pt idx="50">
                  <c:v>42843.333333333336</c:v>
                </c:pt>
                <c:pt idx="51">
                  <c:v>42842.333333333336</c:v>
                </c:pt>
                <c:pt idx="52">
                  <c:v>42838.333333333336</c:v>
                </c:pt>
                <c:pt idx="53">
                  <c:v>42837.333333333336</c:v>
                </c:pt>
                <c:pt idx="54">
                  <c:v>42836.333333333336</c:v>
                </c:pt>
                <c:pt idx="55">
                  <c:v>42835.333333333336</c:v>
                </c:pt>
                <c:pt idx="56">
                  <c:v>42832.333333333336</c:v>
                </c:pt>
                <c:pt idx="57">
                  <c:v>42831.333333333336</c:v>
                </c:pt>
                <c:pt idx="58">
                  <c:v>42830.333333333336</c:v>
                </c:pt>
                <c:pt idx="59">
                  <c:v>42829.333333333336</c:v>
                </c:pt>
                <c:pt idx="60">
                  <c:v>42828.333333333336</c:v>
                </c:pt>
                <c:pt idx="61">
                  <c:v>42825.333333333336</c:v>
                </c:pt>
                <c:pt idx="62">
                  <c:v>42824.333333333336</c:v>
                </c:pt>
                <c:pt idx="63">
                  <c:v>42823.333333333336</c:v>
                </c:pt>
                <c:pt idx="64">
                  <c:v>42822.333333333336</c:v>
                </c:pt>
                <c:pt idx="65">
                  <c:v>42821.333333333336</c:v>
                </c:pt>
                <c:pt idx="66">
                  <c:v>42818.333333333336</c:v>
                </c:pt>
                <c:pt idx="67">
                  <c:v>42817.333333333336</c:v>
                </c:pt>
                <c:pt idx="68">
                  <c:v>42816.333333333336</c:v>
                </c:pt>
                <c:pt idx="69">
                  <c:v>42815.333333333336</c:v>
                </c:pt>
                <c:pt idx="70">
                  <c:v>42814.333333333336</c:v>
                </c:pt>
                <c:pt idx="71">
                  <c:v>42811.333333333336</c:v>
                </c:pt>
                <c:pt idx="72">
                  <c:v>42810.333333333336</c:v>
                </c:pt>
                <c:pt idx="73">
                  <c:v>42809.333333333336</c:v>
                </c:pt>
                <c:pt idx="74">
                  <c:v>42808.333333333336</c:v>
                </c:pt>
                <c:pt idx="75">
                  <c:v>42807.333333333336</c:v>
                </c:pt>
                <c:pt idx="76">
                  <c:v>42804.291666666664</c:v>
                </c:pt>
                <c:pt idx="77">
                  <c:v>42803.291666666664</c:v>
                </c:pt>
                <c:pt idx="78">
                  <c:v>42802.291666666664</c:v>
                </c:pt>
                <c:pt idx="79">
                  <c:v>42801.291666666664</c:v>
                </c:pt>
                <c:pt idx="80">
                  <c:v>42800.291666666664</c:v>
                </c:pt>
                <c:pt idx="81">
                  <c:v>42797.291666666664</c:v>
                </c:pt>
                <c:pt idx="82">
                  <c:v>42796.291666666664</c:v>
                </c:pt>
                <c:pt idx="83">
                  <c:v>42795.291666666664</c:v>
                </c:pt>
                <c:pt idx="84">
                  <c:v>42794.291666666664</c:v>
                </c:pt>
                <c:pt idx="85">
                  <c:v>42793.291666666664</c:v>
                </c:pt>
                <c:pt idx="86">
                  <c:v>42790.291666666664</c:v>
                </c:pt>
                <c:pt idx="87">
                  <c:v>42789.291666666664</c:v>
                </c:pt>
                <c:pt idx="88">
                  <c:v>42788.291666666664</c:v>
                </c:pt>
                <c:pt idx="89">
                  <c:v>42787.291666666664</c:v>
                </c:pt>
                <c:pt idx="90">
                  <c:v>42783.291666666664</c:v>
                </c:pt>
                <c:pt idx="91">
                  <c:v>42782.291666666664</c:v>
                </c:pt>
                <c:pt idx="92">
                  <c:v>42781.291666666664</c:v>
                </c:pt>
                <c:pt idx="93">
                  <c:v>42780.291666666664</c:v>
                </c:pt>
                <c:pt idx="94">
                  <c:v>42779.291666666664</c:v>
                </c:pt>
                <c:pt idx="95">
                  <c:v>42776.291666666664</c:v>
                </c:pt>
                <c:pt idx="96">
                  <c:v>42775.291666666664</c:v>
                </c:pt>
                <c:pt idx="97">
                  <c:v>42774.291666666664</c:v>
                </c:pt>
                <c:pt idx="98">
                  <c:v>42773.291666666664</c:v>
                </c:pt>
                <c:pt idx="99">
                  <c:v>42772.291666666664</c:v>
                </c:pt>
                <c:pt idx="100">
                  <c:v>42769.291666666664</c:v>
                </c:pt>
                <c:pt idx="101">
                  <c:v>42768.291666666664</c:v>
                </c:pt>
                <c:pt idx="102">
                  <c:v>42767.291666666664</c:v>
                </c:pt>
                <c:pt idx="103">
                  <c:v>42766.291666666664</c:v>
                </c:pt>
                <c:pt idx="104">
                  <c:v>42765.291666666664</c:v>
                </c:pt>
                <c:pt idx="105">
                  <c:v>42762.291666666664</c:v>
                </c:pt>
                <c:pt idx="106">
                  <c:v>42761.291666666664</c:v>
                </c:pt>
                <c:pt idx="107">
                  <c:v>42760.291666666664</c:v>
                </c:pt>
                <c:pt idx="108">
                  <c:v>42759.291666666664</c:v>
                </c:pt>
                <c:pt idx="109">
                  <c:v>42758.291666666664</c:v>
                </c:pt>
                <c:pt idx="110">
                  <c:v>42755.291666666664</c:v>
                </c:pt>
                <c:pt idx="111">
                  <c:v>42754.291666666664</c:v>
                </c:pt>
                <c:pt idx="112">
                  <c:v>42753.291666666664</c:v>
                </c:pt>
                <c:pt idx="113">
                  <c:v>42752.291666666664</c:v>
                </c:pt>
                <c:pt idx="114">
                  <c:v>42748.291666666664</c:v>
                </c:pt>
                <c:pt idx="115">
                  <c:v>42747.291666666664</c:v>
                </c:pt>
                <c:pt idx="116">
                  <c:v>42746.291666666664</c:v>
                </c:pt>
                <c:pt idx="117">
                  <c:v>42745.291666666664</c:v>
                </c:pt>
                <c:pt idx="118">
                  <c:v>42744.291666666664</c:v>
                </c:pt>
                <c:pt idx="119">
                  <c:v>42741.291666666664</c:v>
                </c:pt>
                <c:pt idx="120">
                  <c:v>42740.291666666664</c:v>
                </c:pt>
                <c:pt idx="121">
                  <c:v>42739.291666666664</c:v>
                </c:pt>
                <c:pt idx="122">
                  <c:v>42738.291666666664</c:v>
                </c:pt>
                <c:pt idx="123">
                  <c:v>42734.291666666664</c:v>
                </c:pt>
                <c:pt idx="124">
                  <c:v>42733.291666666664</c:v>
                </c:pt>
                <c:pt idx="125">
                  <c:v>42732.291666666664</c:v>
                </c:pt>
                <c:pt idx="126">
                  <c:v>42731.291666666664</c:v>
                </c:pt>
                <c:pt idx="127">
                  <c:v>42727.291666666664</c:v>
                </c:pt>
                <c:pt idx="128">
                  <c:v>42726.291666666664</c:v>
                </c:pt>
                <c:pt idx="129">
                  <c:v>42725.291666666664</c:v>
                </c:pt>
                <c:pt idx="130">
                  <c:v>42724.291666666664</c:v>
                </c:pt>
                <c:pt idx="131">
                  <c:v>42723.291666666664</c:v>
                </c:pt>
                <c:pt idx="132">
                  <c:v>42720.291666666664</c:v>
                </c:pt>
                <c:pt idx="133">
                  <c:v>42719.291666666664</c:v>
                </c:pt>
                <c:pt idx="134">
                  <c:v>42718.291666666664</c:v>
                </c:pt>
                <c:pt idx="135">
                  <c:v>42717.291666666664</c:v>
                </c:pt>
                <c:pt idx="136">
                  <c:v>42716.291666666664</c:v>
                </c:pt>
                <c:pt idx="137">
                  <c:v>42713.291666666664</c:v>
                </c:pt>
                <c:pt idx="138">
                  <c:v>42712.291666666664</c:v>
                </c:pt>
                <c:pt idx="139">
                  <c:v>42711.291666666664</c:v>
                </c:pt>
                <c:pt idx="140">
                  <c:v>42710.291666666664</c:v>
                </c:pt>
                <c:pt idx="141">
                  <c:v>42709.291666666664</c:v>
                </c:pt>
                <c:pt idx="142">
                  <c:v>42706.291666666664</c:v>
                </c:pt>
                <c:pt idx="143">
                  <c:v>42705.291666666664</c:v>
                </c:pt>
                <c:pt idx="144">
                  <c:v>42704.291666666664</c:v>
                </c:pt>
                <c:pt idx="145">
                  <c:v>42703.291666666664</c:v>
                </c:pt>
                <c:pt idx="146">
                  <c:v>42702.291666666664</c:v>
                </c:pt>
                <c:pt idx="147">
                  <c:v>42699.291666666664</c:v>
                </c:pt>
                <c:pt idx="148">
                  <c:v>42697.291666666664</c:v>
                </c:pt>
                <c:pt idx="149">
                  <c:v>42696.291666666664</c:v>
                </c:pt>
                <c:pt idx="150">
                  <c:v>42695.291666666664</c:v>
                </c:pt>
                <c:pt idx="151">
                  <c:v>42692.291666666664</c:v>
                </c:pt>
                <c:pt idx="152">
                  <c:v>42691.291666666664</c:v>
                </c:pt>
                <c:pt idx="153">
                  <c:v>42690.291666666664</c:v>
                </c:pt>
                <c:pt idx="154">
                  <c:v>42689.291666666664</c:v>
                </c:pt>
                <c:pt idx="155">
                  <c:v>42688.291666666664</c:v>
                </c:pt>
                <c:pt idx="156">
                  <c:v>42685.291666666664</c:v>
                </c:pt>
                <c:pt idx="157">
                  <c:v>42684.291666666664</c:v>
                </c:pt>
                <c:pt idx="158">
                  <c:v>42683.291666666664</c:v>
                </c:pt>
                <c:pt idx="159">
                  <c:v>42682.291666666664</c:v>
                </c:pt>
                <c:pt idx="160">
                  <c:v>42681.291666666664</c:v>
                </c:pt>
                <c:pt idx="161">
                  <c:v>42678.333333333336</c:v>
                </c:pt>
                <c:pt idx="162">
                  <c:v>42677.333333333336</c:v>
                </c:pt>
                <c:pt idx="163">
                  <c:v>42676.333333333336</c:v>
                </c:pt>
                <c:pt idx="164">
                  <c:v>42675.333333333336</c:v>
                </c:pt>
                <c:pt idx="165">
                  <c:v>42674.333333333336</c:v>
                </c:pt>
                <c:pt idx="166">
                  <c:v>42671.333333333336</c:v>
                </c:pt>
                <c:pt idx="167">
                  <c:v>42670.333333333336</c:v>
                </c:pt>
                <c:pt idx="168">
                  <c:v>42669.333333333336</c:v>
                </c:pt>
                <c:pt idx="169">
                  <c:v>42668.333333333336</c:v>
                </c:pt>
                <c:pt idx="170">
                  <c:v>42667.333333333336</c:v>
                </c:pt>
                <c:pt idx="171">
                  <c:v>42664.333333333336</c:v>
                </c:pt>
                <c:pt idx="172">
                  <c:v>42663.333333333336</c:v>
                </c:pt>
                <c:pt idx="173">
                  <c:v>42662.333333333336</c:v>
                </c:pt>
                <c:pt idx="174">
                  <c:v>42661.333333333336</c:v>
                </c:pt>
                <c:pt idx="175">
                  <c:v>42660.333333333336</c:v>
                </c:pt>
                <c:pt idx="176">
                  <c:v>42657.333333333336</c:v>
                </c:pt>
                <c:pt idx="177">
                  <c:v>42656.333333333336</c:v>
                </c:pt>
                <c:pt idx="178">
                  <c:v>42655.333333333336</c:v>
                </c:pt>
                <c:pt idx="179">
                  <c:v>42654.333333333336</c:v>
                </c:pt>
                <c:pt idx="180">
                  <c:v>42653.333333333336</c:v>
                </c:pt>
                <c:pt idx="181">
                  <c:v>42650.333333333336</c:v>
                </c:pt>
                <c:pt idx="182">
                  <c:v>42649.333333333336</c:v>
                </c:pt>
                <c:pt idx="183">
                  <c:v>42648.333333333336</c:v>
                </c:pt>
                <c:pt idx="184">
                  <c:v>42647.333333333336</c:v>
                </c:pt>
                <c:pt idx="185">
                  <c:v>42646.333333333336</c:v>
                </c:pt>
                <c:pt idx="186">
                  <c:v>42643.333333333336</c:v>
                </c:pt>
                <c:pt idx="187">
                  <c:v>42642.333333333336</c:v>
                </c:pt>
                <c:pt idx="188">
                  <c:v>42641.333333333336</c:v>
                </c:pt>
                <c:pt idx="189">
                  <c:v>42640.333333333336</c:v>
                </c:pt>
                <c:pt idx="190">
                  <c:v>42639.333333333336</c:v>
                </c:pt>
                <c:pt idx="191">
                  <c:v>42636.333333333336</c:v>
                </c:pt>
                <c:pt idx="192">
                  <c:v>42635.333333333336</c:v>
                </c:pt>
                <c:pt idx="193">
                  <c:v>42634.333333333336</c:v>
                </c:pt>
                <c:pt idx="194">
                  <c:v>42633.333333333336</c:v>
                </c:pt>
                <c:pt idx="195">
                  <c:v>42632.333333333336</c:v>
                </c:pt>
                <c:pt idx="196">
                  <c:v>42629.333333333336</c:v>
                </c:pt>
                <c:pt idx="197">
                  <c:v>42628.333333333336</c:v>
                </c:pt>
                <c:pt idx="198">
                  <c:v>42627.333333333336</c:v>
                </c:pt>
                <c:pt idx="199">
                  <c:v>42626.333333333336</c:v>
                </c:pt>
                <c:pt idx="200">
                  <c:v>42625.333333333336</c:v>
                </c:pt>
                <c:pt idx="201">
                  <c:v>42622.333333333336</c:v>
                </c:pt>
                <c:pt idx="202">
                  <c:v>42621.333333333336</c:v>
                </c:pt>
                <c:pt idx="203">
                  <c:v>42620.333333333336</c:v>
                </c:pt>
                <c:pt idx="204">
                  <c:v>42619.333333333336</c:v>
                </c:pt>
                <c:pt idx="205">
                  <c:v>42615.333333333336</c:v>
                </c:pt>
                <c:pt idx="206">
                  <c:v>42614.333333333336</c:v>
                </c:pt>
                <c:pt idx="207">
                  <c:v>42613.333333333336</c:v>
                </c:pt>
                <c:pt idx="208">
                  <c:v>42612.333333333336</c:v>
                </c:pt>
                <c:pt idx="209">
                  <c:v>42611.333333333336</c:v>
                </c:pt>
                <c:pt idx="210">
                  <c:v>42608.333333333336</c:v>
                </c:pt>
                <c:pt idx="211">
                  <c:v>42607.333333333336</c:v>
                </c:pt>
                <c:pt idx="212">
                  <c:v>42606.333333333336</c:v>
                </c:pt>
                <c:pt idx="213">
                  <c:v>42605.333333333336</c:v>
                </c:pt>
                <c:pt idx="214">
                  <c:v>42604.333333333336</c:v>
                </c:pt>
                <c:pt idx="215">
                  <c:v>42601.333333333336</c:v>
                </c:pt>
                <c:pt idx="216">
                  <c:v>42600.333333333336</c:v>
                </c:pt>
                <c:pt idx="217">
                  <c:v>42599.333333333336</c:v>
                </c:pt>
                <c:pt idx="218">
                  <c:v>42598.333333333336</c:v>
                </c:pt>
                <c:pt idx="219">
                  <c:v>42597.333333333336</c:v>
                </c:pt>
                <c:pt idx="220">
                  <c:v>42594.333333333336</c:v>
                </c:pt>
                <c:pt idx="221">
                  <c:v>42593.333333333336</c:v>
                </c:pt>
                <c:pt idx="222">
                  <c:v>42592.333333333336</c:v>
                </c:pt>
                <c:pt idx="223">
                  <c:v>42591.333333333336</c:v>
                </c:pt>
                <c:pt idx="224">
                  <c:v>42590.333333333336</c:v>
                </c:pt>
                <c:pt idx="225">
                  <c:v>42587.333333333336</c:v>
                </c:pt>
                <c:pt idx="226">
                  <c:v>42586.333333333336</c:v>
                </c:pt>
                <c:pt idx="227">
                  <c:v>42585.333333333336</c:v>
                </c:pt>
                <c:pt idx="228">
                  <c:v>42584.333333333336</c:v>
                </c:pt>
                <c:pt idx="229">
                  <c:v>42583.333333333336</c:v>
                </c:pt>
                <c:pt idx="230">
                  <c:v>42580.333333333336</c:v>
                </c:pt>
                <c:pt idx="231">
                  <c:v>42579.333333333336</c:v>
                </c:pt>
                <c:pt idx="232">
                  <c:v>42578.333333333336</c:v>
                </c:pt>
                <c:pt idx="233">
                  <c:v>42577.333333333336</c:v>
                </c:pt>
                <c:pt idx="234">
                  <c:v>42576.333333333336</c:v>
                </c:pt>
                <c:pt idx="235">
                  <c:v>42573.333333333336</c:v>
                </c:pt>
                <c:pt idx="236">
                  <c:v>42572.333333333336</c:v>
                </c:pt>
                <c:pt idx="237">
                  <c:v>42571.333333333336</c:v>
                </c:pt>
                <c:pt idx="238">
                  <c:v>42570.333333333336</c:v>
                </c:pt>
                <c:pt idx="239">
                  <c:v>42569.333333333336</c:v>
                </c:pt>
                <c:pt idx="240">
                  <c:v>42566.333333333336</c:v>
                </c:pt>
                <c:pt idx="241">
                  <c:v>42565.333333333336</c:v>
                </c:pt>
                <c:pt idx="242">
                  <c:v>42564.333333333336</c:v>
                </c:pt>
                <c:pt idx="243">
                  <c:v>42563.333333333336</c:v>
                </c:pt>
                <c:pt idx="244">
                  <c:v>42562.333333333336</c:v>
                </c:pt>
                <c:pt idx="245">
                  <c:v>42559.333333333336</c:v>
                </c:pt>
                <c:pt idx="246">
                  <c:v>42558.333333333336</c:v>
                </c:pt>
                <c:pt idx="247">
                  <c:v>42557.333333333336</c:v>
                </c:pt>
                <c:pt idx="248">
                  <c:v>42556.333333333336</c:v>
                </c:pt>
                <c:pt idx="249">
                  <c:v>42552.333333333336</c:v>
                </c:pt>
                <c:pt idx="250">
                  <c:v>42551.333333333336</c:v>
                </c:pt>
                <c:pt idx="251">
                  <c:v>42550.333333333336</c:v>
                </c:pt>
                <c:pt idx="252">
                  <c:v>42549.333333333336</c:v>
                </c:pt>
              </c:numCache>
            </c:numRef>
          </c:cat>
          <c:val>
            <c:numRef>
              <c:f>Main!$BB$7:$BB$259</c:f>
              <c:numCache>
                <c:formatCode>0.00%</c:formatCod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E-47D9-9D99-9FF84998AEAC}"/>
            </c:ext>
          </c:extLst>
        </c:ser>
        <c:ser>
          <c:idx val="1"/>
          <c:order val="1"/>
          <c:tx>
            <c:strRef>
              <c:f>Main!$I$3</c:f>
              <c:strCache>
                <c:ptCount val="1"/>
                <c:pt idx="0">
                  <c:v>GE</c:v>
                </c:pt>
              </c:strCache>
            </c:strRef>
          </c:tx>
          <c:marker>
            <c:symbol val="none"/>
          </c:marker>
          <c:cat>
            <c:numRef>
              <c:f>Main!$BA$7:$BA$259</c:f>
              <c:numCache>
                <c:formatCode>mm/dd/yyyy</c:formatCode>
                <c:ptCount val="253"/>
                <c:pt idx="0">
                  <c:v>42914.333333333336</c:v>
                </c:pt>
                <c:pt idx="1">
                  <c:v>42913.333333333336</c:v>
                </c:pt>
                <c:pt idx="2">
                  <c:v>42912.333333333336</c:v>
                </c:pt>
                <c:pt idx="3">
                  <c:v>42909.333333333336</c:v>
                </c:pt>
                <c:pt idx="4">
                  <c:v>42908.333333333336</c:v>
                </c:pt>
                <c:pt idx="5">
                  <c:v>42907.333333333336</c:v>
                </c:pt>
                <c:pt idx="6">
                  <c:v>42906.333333333336</c:v>
                </c:pt>
                <c:pt idx="7">
                  <c:v>42905.333333333336</c:v>
                </c:pt>
                <c:pt idx="8">
                  <c:v>42902.333333333336</c:v>
                </c:pt>
                <c:pt idx="9">
                  <c:v>42901.333333333336</c:v>
                </c:pt>
                <c:pt idx="10">
                  <c:v>42900.333333333336</c:v>
                </c:pt>
                <c:pt idx="11">
                  <c:v>42899.333333333336</c:v>
                </c:pt>
                <c:pt idx="12">
                  <c:v>42898.333333333336</c:v>
                </c:pt>
                <c:pt idx="13">
                  <c:v>42895.333333333336</c:v>
                </c:pt>
                <c:pt idx="14">
                  <c:v>42894.333333333336</c:v>
                </c:pt>
                <c:pt idx="15">
                  <c:v>42893.333333333336</c:v>
                </c:pt>
                <c:pt idx="16">
                  <c:v>42892.333333333336</c:v>
                </c:pt>
                <c:pt idx="17">
                  <c:v>42891.333333333336</c:v>
                </c:pt>
                <c:pt idx="18">
                  <c:v>42888.333333333336</c:v>
                </c:pt>
                <c:pt idx="19">
                  <c:v>42887.333333333336</c:v>
                </c:pt>
                <c:pt idx="20">
                  <c:v>42886.333333333336</c:v>
                </c:pt>
                <c:pt idx="21">
                  <c:v>42885.333333333336</c:v>
                </c:pt>
                <c:pt idx="22">
                  <c:v>42881.333333333336</c:v>
                </c:pt>
                <c:pt idx="23">
                  <c:v>42880.333333333336</c:v>
                </c:pt>
                <c:pt idx="24">
                  <c:v>42879.333333333336</c:v>
                </c:pt>
                <c:pt idx="25">
                  <c:v>42878.333333333336</c:v>
                </c:pt>
                <c:pt idx="26">
                  <c:v>42877.333333333336</c:v>
                </c:pt>
                <c:pt idx="27">
                  <c:v>42874.333333333336</c:v>
                </c:pt>
                <c:pt idx="28">
                  <c:v>42873.333333333336</c:v>
                </c:pt>
                <c:pt idx="29">
                  <c:v>42872.333333333336</c:v>
                </c:pt>
                <c:pt idx="30">
                  <c:v>42871.333333333336</c:v>
                </c:pt>
                <c:pt idx="31">
                  <c:v>42870.333333333336</c:v>
                </c:pt>
                <c:pt idx="32">
                  <c:v>42867.333333333336</c:v>
                </c:pt>
                <c:pt idx="33">
                  <c:v>42866.333333333336</c:v>
                </c:pt>
                <c:pt idx="34">
                  <c:v>42865.333333333336</c:v>
                </c:pt>
                <c:pt idx="35">
                  <c:v>42864.333333333336</c:v>
                </c:pt>
                <c:pt idx="36">
                  <c:v>42863.333333333336</c:v>
                </c:pt>
                <c:pt idx="37">
                  <c:v>42860.333333333336</c:v>
                </c:pt>
                <c:pt idx="38">
                  <c:v>42859.333333333336</c:v>
                </c:pt>
                <c:pt idx="39">
                  <c:v>42858.333333333336</c:v>
                </c:pt>
                <c:pt idx="40">
                  <c:v>42857.333333333336</c:v>
                </c:pt>
                <c:pt idx="41">
                  <c:v>42856.333333333336</c:v>
                </c:pt>
                <c:pt idx="42">
                  <c:v>42853.333333333336</c:v>
                </c:pt>
                <c:pt idx="43">
                  <c:v>42852.333333333336</c:v>
                </c:pt>
                <c:pt idx="44">
                  <c:v>42851.333333333336</c:v>
                </c:pt>
                <c:pt idx="45">
                  <c:v>42850.333333333336</c:v>
                </c:pt>
                <c:pt idx="46">
                  <c:v>42849.333333333336</c:v>
                </c:pt>
                <c:pt idx="47">
                  <c:v>42846.333333333336</c:v>
                </c:pt>
                <c:pt idx="48">
                  <c:v>42845.333333333336</c:v>
                </c:pt>
                <c:pt idx="49">
                  <c:v>42844.333333333336</c:v>
                </c:pt>
                <c:pt idx="50">
                  <c:v>42843.333333333336</c:v>
                </c:pt>
                <c:pt idx="51">
                  <c:v>42842.333333333336</c:v>
                </c:pt>
                <c:pt idx="52">
                  <c:v>42838.333333333336</c:v>
                </c:pt>
                <c:pt idx="53">
                  <c:v>42837.333333333336</c:v>
                </c:pt>
                <c:pt idx="54">
                  <c:v>42836.333333333336</c:v>
                </c:pt>
                <c:pt idx="55">
                  <c:v>42835.333333333336</c:v>
                </c:pt>
                <c:pt idx="56">
                  <c:v>42832.333333333336</c:v>
                </c:pt>
                <c:pt idx="57">
                  <c:v>42831.333333333336</c:v>
                </c:pt>
                <c:pt idx="58">
                  <c:v>42830.333333333336</c:v>
                </c:pt>
                <c:pt idx="59">
                  <c:v>42829.333333333336</c:v>
                </c:pt>
                <c:pt idx="60">
                  <c:v>42828.333333333336</c:v>
                </c:pt>
                <c:pt idx="61">
                  <c:v>42825.333333333336</c:v>
                </c:pt>
                <c:pt idx="62">
                  <c:v>42824.333333333336</c:v>
                </c:pt>
                <c:pt idx="63">
                  <c:v>42823.333333333336</c:v>
                </c:pt>
                <c:pt idx="64">
                  <c:v>42822.333333333336</c:v>
                </c:pt>
                <c:pt idx="65">
                  <c:v>42821.333333333336</c:v>
                </c:pt>
                <c:pt idx="66">
                  <c:v>42818.333333333336</c:v>
                </c:pt>
                <c:pt idx="67">
                  <c:v>42817.333333333336</c:v>
                </c:pt>
                <c:pt idx="68">
                  <c:v>42816.333333333336</c:v>
                </c:pt>
                <c:pt idx="69">
                  <c:v>42815.333333333336</c:v>
                </c:pt>
                <c:pt idx="70">
                  <c:v>42814.333333333336</c:v>
                </c:pt>
                <c:pt idx="71">
                  <c:v>42811.333333333336</c:v>
                </c:pt>
                <c:pt idx="72">
                  <c:v>42810.333333333336</c:v>
                </c:pt>
                <c:pt idx="73">
                  <c:v>42809.333333333336</c:v>
                </c:pt>
                <c:pt idx="74">
                  <c:v>42808.333333333336</c:v>
                </c:pt>
                <c:pt idx="75">
                  <c:v>42807.333333333336</c:v>
                </c:pt>
                <c:pt idx="76">
                  <c:v>42804.291666666664</c:v>
                </c:pt>
                <c:pt idx="77">
                  <c:v>42803.291666666664</c:v>
                </c:pt>
                <c:pt idx="78">
                  <c:v>42802.291666666664</c:v>
                </c:pt>
                <c:pt idx="79">
                  <c:v>42801.291666666664</c:v>
                </c:pt>
                <c:pt idx="80">
                  <c:v>42800.291666666664</c:v>
                </c:pt>
                <c:pt idx="81">
                  <c:v>42797.291666666664</c:v>
                </c:pt>
                <c:pt idx="82">
                  <c:v>42796.291666666664</c:v>
                </c:pt>
                <c:pt idx="83">
                  <c:v>42795.291666666664</c:v>
                </c:pt>
                <c:pt idx="84">
                  <c:v>42794.291666666664</c:v>
                </c:pt>
                <c:pt idx="85">
                  <c:v>42793.291666666664</c:v>
                </c:pt>
                <c:pt idx="86">
                  <c:v>42790.291666666664</c:v>
                </c:pt>
                <c:pt idx="87">
                  <c:v>42789.291666666664</c:v>
                </c:pt>
                <c:pt idx="88">
                  <c:v>42788.291666666664</c:v>
                </c:pt>
                <c:pt idx="89">
                  <c:v>42787.291666666664</c:v>
                </c:pt>
                <c:pt idx="90">
                  <c:v>42783.291666666664</c:v>
                </c:pt>
                <c:pt idx="91">
                  <c:v>42782.291666666664</c:v>
                </c:pt>
                <c:pt idx="92">
                  <c:v>42781.291666666664</c:v>
                </c:pt>
                <c:pt idx="93">
                  <c:v>42780.291666666664</c:v>
                </c:pt>
                <c:pt idx="94">
                  <c:v>42779.291666666664</c:v>
                </c:pt>
                <c:pt idx="95">
                  <c:v>42776.291666666664</c:v>
                </c:pt>
                <c:pt idx="96">
                  <c:v>42775.291666666664</c:v>
                </c:pt>
                <c:pt idx="97">
                  <c:v>42774.291666666664</c:v>
                </c:pt>
                <c:pt idx="98">
                  <c:v>42773.291666666664</c:v>
                </c:pt>
                <c:pt idx="99">
                  <c:v>42772.291666666664</c:v>
                </c:pt>
                <c:pt idx="100">
                  <c:v>42769.291666666664</c:v>
                </c:pt>
                <c:pt idx="101">
                  <c:v>42768.291666666664</c:v>
                </c:pt>
                <c:pt idx="102">
                  <c:v>42767.291666666664</c:v>
                </c:pt>
                <c:pt idx="103">
                  <c:v>42766.291666666664</c:v>
                </c:pt>
                <c:pt idx="104">
                  <c:v>42765.291666666664</c:v>
                </c:pt>
                <c:pt idx="105">
                  <c:v>42762.291666666664</c:v>
                </c:pt>
                <c:pt idx="106">
                  <c:v>42761.291666666664</c:v>
                </c:pt>
                <c:pt idx="107">
                  <c:v>42760.291666666664</c:v>
                </c:pt>
                <c:pt idx="108">
                  <c:v>42759.291666666664</c:v>
                </c:pt>
                <c:pt idx="109">
                  <c:v>42758.291666666664</c:v>
                </c:pt>
                <c:pt idx="110">
                  <c:v>42755.291666666664</c:v>
                </c:pt>
                <c:pt idx="111">
                  <c:v>42754.291666666664</c:v>
                </c:pt>
                <c:pt idx="112">
                  <c:v>42753.291666666664</c:v>
                </c:pt>
                <c:pt idx="113">
                  <c:v>42752.291666666664</c:v>
                </c:pt>
                <c:pt idx="114">
                  <c:v>42748.291666666664</c:v>
                </c:pt>
                <c:pt idx="115">
                  <c:v>42747.291666666664</c:v>
                </c:pt>
                <c:pt idx="116">
                  <c:v>42746.291666666664</c:v>
                </c:pt>
                <c:pt idx="117">
                  <c:v>42745.291666666664</c:v>
                </c:pt>
                <c:pt idx="118">
                  <c:v>42744.291666666664</c:v>
                </c:pt>
                <c:pt idx="119">
                  <c:v>42741.291666666664</c:v>
                </c:pt>
                <c:pt idx="120">
                  <c:v>42740.291666666664</c:v>
                </c:pt>
                <c:pt idx="121">
                  <c:v>42739.291666666664</c:v>
                </c:pt>
                <c:pt idx="122">
                  <c:v>42738.291666666664</c:v>
                </c:pt>
                <c:pt idx="123">
                  <c:v>42734.291666666664</c:v>
                </c:pt>
                <c:pt idx="124">
                  <c:v>42733.291666666664</c:v>
                </c:pt>
                <c:pt idx="125">
                  <c:v>42732.291666666664</c:v>
                </c:pt>
                <c:pt idx="126">
                  <c:v>42731.291666666664</c:v>
                </c:pt>
                <c:pt idx="127">
                  <c:v>42727.291666666664</c:v>
                </c:pt>
                <c:pt idx="128">
                  <c:v>42726.291666666664</c:v>
                </c:pt>
                <c:pt idx="129">
                  <c:v>42725.291666666664</c:v>
                </c:pt>
                <c:pt idx="130">
                  <c:v>42724.291666666664</c:v>
                </c:pt>
                <c:pt idx="131">
                  <c:v>42723.291666666664</c:v>
                </c:pt>
                <c:pt idx="132">
                  <c:v>42720.291666666664</c:v>
                </c:pt>
                <c:pt idx="133">
                  <c:v>42719.291666666664</c:v>
                </c:pt>
                <c:pt idx="134">
                  <c:v>42718.291666666664</c:v>
                </c:pt>
                <c:pt idx="135">
                  <c:v>42717.291666666664</c:v>
                </c:pt>
                <c:pt idx="136">
                  <c:v>42716.291666666664</c:v>
                </c:pt>
                <c:pt idx="137">
                  <c:v>42713.291666666664</c:v>
                </c:pt>
                <c:pt idx="138">
                  <c:v>42712.291666666664</c:v>
                </c:pt>
                <c:pt idx="139">
                  <c:v>42711.291666666664</c:v>
                </c:pt>
                <c:pt idx="140">
                  <c:v>42710.291666666664</c:v>
                </c:pt>
                <c:pt idx="141">
                  <c:v>42709.291666666664</c:v>
                </c:pt>
                <c:pt idx="142">
                  <c:v>42706.291666666664</c:v>
                </c:pt>
                <c:pt idx="143">
                  <c:v>42705.291666666664</c:v>
                </c:pt>
                <c:pt idx="144">
                  <c:v>42704.291666666664</c:v>
                </c:pt>
                <c:pt idx="145">
                  <c:v>42703.291666666664</c:v>
                </c:pt>
                <c:pt idx="146">
                  <c:v>42702.291666666664</c:v>
                </c:pt>
                <c:pt idx="147">
                  <c:v>42699.291666666664</c:v>
                </c:pt>
                <c:pt idx="148">
                  <c:v>42697.291666666664</c:v>
                </c:pt>
                <c:pt idx="149">
                  <c:v>42696.291666666664</c:v>
                </c:pt>
                <c:pt idx="150">
                  <c:v>42695.291666666664</c:v>
                </c:pt>
                <c:pt idx="151">
                  <c:v>42692.291666666664</c:v>
                </c:pt>
                <c:pt idx="152">
                  <c:v>42691.291666666664</c:v>
                </c:pt>
                <c:pt idx="153">
                  <c:v>42690.291666666664</c:v>
                </c:pt>
                <c:pt idx="154">
                  <c:v>42689.291666666664</c:v>
                </c:pt>
                <c:pt idx="155">
                  <c:v>42688.291666666664</c:v>
                </c:pt>
                <c:pt idx="156">
                  <c:v>42685.291666666664</c:v>
                </c:pt>
                <c:pt idx="157">
                  <c:v>42684.291666666664</c:v>
                </c:pt>
                <c:pt idx="158">
                  <c:v>42683.291666666664</c:v>
                </c:pt>
                <c:pt idx="159">
                  <c:v>42682.291666666664</c:v>
                </c:pt>
                <c:pt idx="160">
                  <c:v>42681.291666666664</c:v>
                </c:pt>
                <c:pt idx="161">
                  <c:v>42678.333333333336</c:v>
                </c:pt>
                <c:pt idx="162">
                  <c:v>42677.333333333336</c:v>
                </c:pt>
                <c:pt idx="163">
                  <c:v>42676.333333333336</c:v>
                </c:pt>
                <c:pt idx="164">
                  <c:v>42675.333333333336</c:v>
                </c:pt>
                <c:pt idx="165">
                  <c:v>42674.333333333336</c:v>
                </c:pt>
                <c:pt idx="166">
                  <c:v>42671.333333333336</c:v>
                </c:pt>
                <c:pt idx="167">
                  <c:v>42670.333333333336</c:v>
                </c:pt>
                <c:pt idx="168">
                  <c:v>42669.333333333336</c:v>
                </c:pt>
                <c:pt idx="169">
                  <c:v>42668.333333333336</c:v>
                </c:pt>
                <c:pt idx="170">
                  <c:v>42667.333333333336</c:v>
                </c:pt>
                <c:pt idx="171">
                  <c:v>42664.333333333336</c:v>
                </c:pt>
                <c:pt idx="172">
                  <c:v>42663.333333333336</c:v>
                </c:pt>
                <c:pt idx="173">
                  <c:v>42662.333333333336</c:v>
                </c:pt>
                <c:pt idx="174">
                  <c:v>42661.333333333336</c:v>
                </c:pt>
                <c:pt idx="175">
                  <c:v>42660.333333333336</c:v>
                </c:pt>
                <c:pt idx="176">
                  <c:v>42657.333333333336</c:v>
                </c:pt>
                <c:pt idx="177">
                  <c:v>42656.333333333336</c:v>
                </c:pt>
                <c:pt idx="178">
                  <c:v>42655.333333333336</c:v>
                </c:pt>
                <c:pt idx="179">
                  <c:v>42654.333333333336</c:v>
                </c:pt>
                <c:pt idx="180">
                  <c:v>42653.333333333336</c:v>
                </c:pt>
                <c:pt idx="181">
                  <c:v>42650.333333333336</c:v>
                </c:pt>
                <c:pt idx="182">
                  <c:v>42649.333333333336</c:v>
                </c:pt>
                <c:pt idx="183">
                  <c:v>42648.333333333336</c:v>
                </c:pt>
                <c:pt idx="184">
                  <c:v>42647.333333333336</c:v>
                </c:pt>
                <c:pt idx="185">
                  <c:v>42646.333333333336</c:v>
                </c:pt>
                <c:pt idx="186">
                  <c:v>42643.333333333336</c:v>
                </c:pt>
                <c:pt idx="187">
                  <c:v>42642.333333333336</c:v>
                </c:pt>
                <c:pt idx="188">
                  <c:v>42641.333333333336</c:v>
                </c:pt>
                <c:pt idx="189">
                  <c:v>42640.333333333336</c:v>
                </c:pt>
                <c:pt idx="190">
                  <c:v>42639.333333333336</c:v>
                </c:pt>
                <c:pt idx="191">
                  <c:v>42636.333333333336</c:v>
                </c:pt>
                <c:pt idx="192">
                  <c:v>42635.333333333336</c:v>
                </c:pt>
                <c:pt idx="193">
                  <c:v>42634.333333333336</c:v>
                </c:pt>
                <c:pt idx="194">
                  <c:v>42633.333333333336</c:v>
                </c:pt>
                <c:pt idx="195">
                  <c:v>42632.333333333336</c:v>
                </c:pt>
                <c:pt idx="196">
                  <c:v>42629.333333333336</c:v>
                </c:pt>
                <c:pt idx="197">
                  <c:v>42628.333333333336</c:v>
                </c:pt>
                <c:pt idx="198">
                  <c:v>42627.333333333336</c:v>
                </c:pt>
                <c:pt idx="199">
                  <c:v>42626.333333333336</c:v>
                </c:pt>
                <c:pt idx="200">
                  <c:v>42625.333333333336</c:v>
                </c:pt>
                <c:pt idx="201">
                  <c:v>42622.333333333336</c:v>
                </c:pt>
                <c:pt idx="202">
                  <c:v>42621.333333333336</c:v>
                </c:pt>
                <c:pt idx="203">
                  <c:v>42620.333333333336</c:v>
                </c:pt>
                <c:pt idx="204">
                  <c:v>42619.333333333336</c:v>
                </c:pt>
                <c:pt idx="205">
                  <c:v>42615.333333333336</c:v>
                </c:pt>
                <c:pt idx="206">
                  <c:v>42614.333333333336</c:v>
                </c:pt>
                <c:pt idx="207">
                  <c:v>42613.333333333336</c:v>
                </c:pt>
                <c:pt idx="208">
                  <c:v>42612.333333333336</c:v>
                </c:pt>
                <c:pt idx="209">
                  <c:v>42611.333333333336</c:v>
                </c:pt>
                <c:pt idx="210">
                  <c:v>42608.333333333336</c:v>
                </c:pt>
                <c:pt idx="211">
                  <c:v>42607.333333333336</c:v>
                </c:pt>
                <c:pt idx="212">
                  <c:v>42606.333333333336</c:v>
                </c:pt>
                <c:pt idx="213">
                  <c:v>42605.333333333336</c:v>
                </c:pt>
                <c:pt idx="214">
                  <c:v>42604.333333333336</c:v>
                </c:pt>
                <c:pt idx="215">
                  <c:v>42601.333333333336</c:v>
                </c:pt>
                <c:pt idx="216">
                  <c:v>42600.333333333336</c:v>
                </c:pt>
                <c:pt idx="217">
                  <c:v>42599.333333333336</c:v>
                </c:pt>
                <c:pt idx="218">
                  <c:v>42598.333333333336</c:v>
                </c:pt>
                <c:pt idx="219">
                  <c:v>42597.333333333336</c:v>
                </c:pt>
                <c:pt idx="220">
                  <c:v>42594.333333333336</c:v>
                </c:pt>
                <c:pt idx="221">
                  <c:v>42593.333333333336</c:v>
                </c:pt>
                <c:pt idx="222">
                  <c:v>42592.333333333336</c:v>
                </c:pt>
                <c:pt idx="223">
                  <c:v>42591.333333333336</c:v>
                </c:pt>
                <c:pt idx="224">
                  <c:v>42590.333333333336</c:v>
                </c:pt>
                <c:pt idx="225">
                  <c:v>42587.333333333336</c:v>
                </c:pt>
                <c:pt idx="226">
                  <c:v>42586.333333333336</c:v>
                </c:pt>
                <c:pt idx="227">
                  <c:v>42585.333333333336</c:v>
                </c:pt>
                <c:pt idx="228">
                  <c:v>42584.333333333336</c:v>
                </c:pt>
                <c:pt idx="229">
                  <c:v>42583.333333333336</c:v>
                </c:pt>
                <c:pt idx="230">
                  <c:v>42580.333333333336</c:v>
                </c:pt>
                <c:pt idx="231">
                  <c:v>42579.333333333336</c:v>
                </c:pt>
                <c:pt idx="232">
                  <c:v>42578.333333333336</c:v>
                </c:pt>
                <c:pt idx="233">
                  <c:v>42577.333333333336</c:v>
                </c:pt>
                <c:pt idx="234">
                  <c:v>42576.333333333336</c:v>
                </c:pt>
                <c:pt idx="235">
                  <c:v>42573.333333333336</c:v>
                </c:pt>
                <c:pt idx="236">
                  <c:v>42572.333333333336</c:v>
                </c:pt>
                <c:pt idx="237">
                  <c:v>42571.333333333336</c:v>
                </c:pt>
                <c:pt idx="238">
                  <c:v>42570.333333333336</c:v>
                </c:pt>
                <c:pt idx="239">
                  <c:v>42569.333333333336</c:v>
                </c:pt>
                <c:pt idx="240">
                  <c:v>42566.333333333336</c:v>
                </c:pt>
                <c:pt idx="241">
                  <c:v>42565.333333333336</c:v>
                </c:pt>
                <c:pt idx="242">
                  <c:v>42564.333333333336</c:v>
                </c:pt>
                <c:pt idx="243">
                  <c:v>42563.333333333336</c:v>
                </c:pt>
                <c:pt idx="244">
                  <c:v>42562.333333333336</c:v>
                </c:pt>
                <c:pt idx="245">
                  <c:v>42559.333333333336</c:v>
                </c:pt>
                <c:pt idx="246">
                  <c:v>42558.333333333336</c:v>
                </c:pt>
                <c:pt idx="247">
                  <c:v>42557.333333333336</c:v>
                </c:pt>
                <c:pt idx="248">
                  <c:v>42556.333333333336</c:v>
                </c:pt>
                <c:pt idx="249">
                  <c:v>42552.333333333336</c:v>
                </c:pt>
                <c:pt idx="250">
                  <c:v>42551.333333333336</c:v>
                </c:pt>
                <c:pt idx="251">
                  <c:v>42550.333333333336</c:v>
                </c:pt>
                <c:pt idx="252">
                  <c:v>42549.333333333336</c:v>
                </c:pt>
              </c:numCache>
            </c:numRef>
          </c:cat>
          <c:val>
            <c:numRef>
              <c:f>Main!$BC$7:$BC$259</c:f>
              <c:numCache>
                <c:formatCode>0.00%</c:formatCod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E-47D9-9D99-9FF84998AEAC}"/>
            </c:ext>
          </c:extLst>
        </c:ser>
        <c:ser>
          <c:idx val="2"/>
          <c:order val="2"/>
          <c:tx>
            <c:strRef>
              <c:f>Main!$J$3</c:f>
              <c:strCache>
                <c:ptCount val="1"/>
                <c:pt idx="0">
                  <c:v>IBM</c:v>
                </c:pt>
              </c:strCache>
            </c:strRef>
          </c:tx>
          <c:marker>
            <c:symbol val="none"/>
          </c:marker>
          <c:cat>
            <c:numRef>
              <c:f>Main!$BA$7:$BA$259</c:f>
              <c:numCache>
                <c:formatCode>mm/dd/yyyy</c:formatCode>
                <c:ptCount val="253"/>
                <c:pt idx="0">
                  <c:v>42914.333333333336</c:v>
                </c:pt>
                <c:pt idx="1">
                  <c:v>42913.333333333336</c:v>
                </c:pt>
                <c:pt idx="2">
                  <c:v>42912.333333333336</c:v>
                </c:pt>
                <c:pt idx="3">
                  <c:v>42909.333333333336</c:v>
                </c:pt>
                <c:pt idx="4">
                  <c:v>42908.333333333336</c:v>
                </c:pt>
                <c:pt idx="5">
                  <c:v>42907.333333333336</c:v>
                </c:pt>
                <c:pt idx="6">
                  <c:v>42906.333333333336</c:v>
                </c:pt>
                <c:pt idx="7">
                  <c:v>42905.333333333336</c:v>
                </c:pt>
                <c:pt idx="8">
                  <c:v>42902.333333333336</c:v>
                </c:pt>
                <c:pt idx="9">
                  <c:v>42901.333333333336</c:v>
                </c:pt>
                <c:pt idx="10">
                  <c:v>42900.333333333336</c:v>
                </c:pt>
                <c:pt idx="11">
                  <c:v>42899.333333333336</c:v>
                </c:pt>
                <c:pt idx="12">
                  <c:v>42898.333333333336</c:v>
                </c:pt>
                <c:pt idx="13">
                  <c:v>42895.333333333336</c:v>
                </c:pt>
                <c:pt idx="14">
                  <c:v>42894.333333333336</c:v>
                </c:pt>
                <c:pt idx="15">
                  <c:v>42893.333333333336</c:v>
                </c:pt>
                <c:pt idx="16">
                  <c:v>42892.333333333336</c:v>
                </c:pt>
                <c:pt idx="17">
                  <c:v>42891.333333333336</c:v>
                </c:pt>
                <c:pt idx="18">
                  <c:v>42888.333333333336</c:v>
                </c:pt>
                <c:pt idx="19">
                  <c:v>42887.333333333336</c:v>
                </c:pt>
                <c:pt idx="20">
                  <c:v>42886.333333333336</c:v>
                </c:pt>
                <c:pt idx="21">
                  <c:v>42885.333333333336</c:v>
                </c:pt>
                <c:pt idx="22">
                  <c:v>42881.333333333336</c:v>
                </c:pt>
                <c:pt idx="23">
                  <c:v>42880.333333333336</c:v>
                </c:pt>
                <c:pt idx="24">
                  <c:v>42879.333333333336</c:v>
                </c:pt>
                <c:pt idx="25">
                  <c:v>42878.333333333336</c:v>
                </c:pt>
                <c:pt idx="26">
                  <c:v>42877.333333333336</c:v>
                </c:pt>
                <c:pt idx="27">
                  <c:v>42874.333333333336</c:v>
                </c:pt>
                <c:pt idx="28">
                  <c:v>42873.333333333336</c:v>
                </c:pt>
                <c:pt idx="29">
                  <c:v>42872.333333333336</c:v>
                </c:pt>
                <c:pt idx="30">
                  <c:v>42871.333333333336</c:v>
                </c:pt>
                <c:pt idx="31">
                  <c:v>42870.333333333336</c:v>
                </c:pt>
                <c:pt idx="32">
                  <c:v>42867.333333333336</c:v>
                </c:pt>
                <c:pt idx="33">
                  <c:v>42866.333333333336</c:v>
                </c:pt>
                <c:pt idx="34">
                  <c:v>42865.333333333336</c:v>
                </c:pt>
                <c:pt idx="35">
                  <c:v>42864.333333333336</c:v>
                </c:pt>
                <c:pt idx="36">
                  <c:v>42863.333333333336</c:v>
                </c:pt>
                <c:pt idx="37">
                  <c:v>42860.333333333336</c:v>
                </c:pt>
                <c:pt idx="38">
                  <c:v>42859.333333333336</c:v>
                </c:pt>
                <c:pt idx="39">
                  <c:v>42858.333333333336</c:v>
                </c:pt>
                <c:pt idx="40">
                  <c:v>42857.333333333336</c:v>
                </c:pt>
                <c:pt idx="41">
                  <c:v>42856.333333333336</c:v>
                </c:pt>
                <c:pt idx="42">
                  <c:v>42853.333333333336</c:v>
                </c:pt>
                <c:pt idx="43">
                  <c:v>42852.333333333336</c:v>
                </c:pt>
                <c:pt idx="44">
                  <c:v>42851.333333333336</c:v>
                </c:pt>
                <c:pt idx="45">
                  <c:v>42850.333333333336</c:v>
                </c:pt>
                <c:pt idx="46">
                  <c:v>42849.333333333336</c:v>
                </c:pt>
                <c:pt idx="47">
                  <c:v>42846.333333333336</c:v>
                </c:pt>
                <c:pt idx="48">
                  <c:v>42845.333333333336</c:v>
                </c:pt>
                <c:pt idx="49">
                  <c:v>42844.333333333336</c:v>
                </c:pt>
                <c:pt idx="50">
                  <c:v>42843.333333333336</c:v>
                </c:pt>
                <c:pt idx="51">
                  <c:v>42842.333333333336</c:v>
                </c:pt>
                <c:pt idx="52">
                  <c:v>42838.333333333336</c:v>
                </c:pt>
                <c:pt idx="53">
                  <c:v>42837.333333333336</c:v>
                </c:pt>
                <c:pt idx="54">
                  <c:v>42836.333333333336</c:v>
                </c:pt>
                <c:pt idx="55">
                  <c:v>42835.333333333336</c:v>
                </c:pt>
                <c:pt idx="56">
                  <c:v>42832.333333333336</c:v>
                </c:pt>
                <c:pt idx="57">
                  <c:v>42831.333333333336</c:v>
                </c:pt>
                <c:pt idx="58">
                  <c:v>42830.333333333336</c:v>
                </c:pt>
                <c:pt idx="59">
                  <c:v>42829.333333333336</c:v>
                </c:pt>
                <c:pt idx="60">
                  <c:v>42828.333333333336</c:v>
                </c:pt>
                <c:pt idx="61">
                  <c:v>42825.333333333336</c:v>
                </c:pt>
                <c:pt idx="62">
                  <c:v>42824.333333333336</c:v>
                </c:pt>
                <c:pt idx="63">
                  <c:v>42823.333333333336</c:v>
                </c:pt>
                <c:pt idx="64">
                  <c:v>42822.333333333336</c:v>
                </c:pt>
                <c:pt idx="65">
                  <c:v>42821.333333333336</c:v>
                </c:pt>
                <c:pt idx="66">
                  <c:v>42818.333333333336</c:v>
                </c:pt>
                <c:pt idx="67">
                  <c:v>42817.333333333336</c:v>
                </c:pt>
                <c:pt idx="68">
                  <c:v>42816.333333333336</c:v>
                </c:pt>
                <c:pt idx="69">
                  <c:v>42815.333333333336</c:v>
                </c:pt>
                <c:pt idx="70">
                  <c:v>42814.333333333336</c:v>
                </c:pt>
                <c:pt idx="71">
                  <c:v>42811.333333333336</c:v>
                </c:pt>
                <c:pt idx="72">
                  <c:v>42810.333333333336</c:v>
                </c:pt>
                <c:pt idx="73">
                  <c:v>42809.333333333336</c:v>
                </c:pt>
                <c:pt idx="74">
                  <c:v>42808.333333333336</c:v>
                </c:pt>
                <c:pt idx="75">
                  <c:v>42807.333333333336</c:v>
                </c:pt>
                <c:pt idx="76">
                  <c:v>42804.291666666664</c:v>
                </c:pt>
                <c:pt idx="77">
                  <c:v>42803.291666666664</c:v>
                </c:pt>
                <c:pt idx="78">
                  <c:v>42802.291666666664</c:v>
                </c:pt>
                <c:pt idx="79">
                  <c:v>42801.291666666664</c:v>
                </c:pt>
                <c:pt idx="80">
                  <c:v>42800.291666666664</c:v>
                </c:pt>
                <c:pt idx="81">
                  <c:v>42797.291666666664</c:v>
                </c:pt>
                <c:pt idx="82">
                  <c:v>42796.291666666664</c:v>
                </c:pt>
                <c:pt idx="83">
                  <c:v>42795.291666666664</c:v>
                </c:pt>
                <c:pt idx="84">
                  <c:v>42794.291666666664</c:v>
                </c:pt>
                <c:pt idx="85">
                  <c:v>42793.291666666664</c:v>
                </c:pt>
                <c:pt idx="86">
                  <c:v>42790.291666666664</c:v>
                </c:pt>
                <c:pt idx="87">
                  <c:v>42789.291666666664</c:v>
                </c:pt>
                <c:pt idx="88">
                  <c:v>42788.291666666664</c:v>
                </c:pt>
                <c:pt idx="89">
                  <c:v>42787.291666666664</c:v>
                </c:pt>
                <c:pt idx="90">
                  <c:v>42783.291666666664</c:v>
                </c:pt>
                <c:pt idx="91">
                  <c:v>42782.291666666664</c:v>
                </c:pt>
                <c:pt idx="92">
                  <c:v>42781.291666666664</c:v>
                </c:pt>
                <c:pt idx="93">
                  <c:v>42780.291666666664</c:v>
                </c:pt>
                <c:pt idx="94">
                  <c:v>42779.291666666664</c:v>
                </c:pt>
                <c:pt idx="95">
                  <c:v>42776.291666666664</c:v>
                </c:pt>
                <c:pt idx="96">
                  <c:v>42775.291666666664</c:v>
                </c:pt>
                <c:pt idx="97">
                  <c:v>42774.291666666664</c:v>
                </c:pt>
                <c:pt idx="98">
                  <c:v>42773.291666666664</c:v>
                </c:pt>
                <c:pt idx="99">
                  <c:v>42772.291666666664</c:v>
                </c:pt>
                <c:pt idx="100">
                  <c:v>42769.291666666664</c:v>
                </c:pt>
                <c:pt idx="101">
                  <c:v>42768.291666666664</c:v>
                </c:pt>
                <c:pt idx="102">
                  <c:v>42767.291666666664</c:v>
                </c:pt>
                <c:pt idx="103">
                  <c:v>42766.291666666664</c:v>
                </c:pt>
                <c:pt idx="104">
                  <c:v>42765.291666666664</c:v>
                </c:pt>
                <c:pt idx="105">
                  <c:v>42762.291666666664</c:v>
                </c:pt>
                <c:pt idx="106">
                  <c:v>42761.291666666664</c:v>
                </c:pt>
                <c:pt idx="107">
                  <c:v>42760.291666666664</c:v>
                </c:pt>
                <c:pt idx="108">
                  <c:v>42759.291666666664</c:v>
                </c:pt>
                <c:pt idx="109">
                  <c:v>42758.291666666664</c:v>
                </c:pt>
                <c:pt idx="110">
                  <c:v>42755.291666666664</c:v>
                </c:pt>
                <c:pt idx="111">
                  <c:v>42754.291666666664</c:v>
                </c:pt>
                <c:pt idx="112">
                  <c:v>42753.291666666664</c:v>
                </c:pt>
                <c:pt idx="113">
                  <c:v>42752.291666666664</c:v>
                </c:pt>
                <c:pt idx="114">
                  <c:v>42748.291666666664</c:v>
                </c:pt>
                <c:pt idx="115">
                  <c:v>42747.291666666664</c:v>
                </c:pt>
                <c:pt idx="116">
                  <c:v>42746.291666666664</c:v>
                </c:pt>
                <c:pt idx="117">
                  <c:v>42745.291666666664</c:v>
                </c:pt>
                <c:pt idx="118">
                  <c:v>42744.291666666664</c:v>
                </c:pt>
                <c:pt idx="119">
                  <c:v>42741.291666666664</c:v>
                </c:pt>
                <c:pt idx="120">
                  <c:v>42740.291666666664</c:v>
                </c:pt>
                <c:pt idx="121">
                  <c:v>42739.291666666664</c:v>
                </c:pt>
                <c:pt idx="122">
                  <c:v>42738.291666666664</c:v>
                </c:pt>
                <c:pt idx="123">
                  <c:v>42734.291666666664</c:v>
                </c:pt>
                <c:pt idx="124">
                  <c:v>42733.291666666664</c:v>
                </c:pt>
                <c:pt idx="125">
                  <c:v>42732.291666666664</c:v>
                </c:pt>
                <c:pt idx="126">
                  <c:v>42731.291666666664</c:v>
                </c:pt>
                <c:pt idx="127">
                  <c:v>42727.291666666664</c:v>
                </c:pt>
                <c:pt idx="128">
                  <c:v>42726.291666666664</c:v>
                </c:pt>
                <c:pt idx="129">
                  <c:v>42725.291666666664</c:v>
                </c:pt>
                <c:pt idx="130">
                  <c:v>42724.291666666664</c:v>
                </c:pt>
                <c:pt idx="131">
                  <c:v>42723.291666666664</c:v>
                </c:pt>
                <c:pt idx="132">
                  <c:v>42720.291666666664</c:v>
                </c:pt>
                <c:pt idx="133">
                  <c:v>42719.291666666664</c:v>
                </c:pt>
                <c:pt idx="134">
                  <c:v>42718.291666666664</c:v>
                </c:pt>
                <c:pt idx="135">
                  <c:v>42717.291666666664</c:v>
                </c:pt>
                <c:pt idx="136">
                  <c:v>42716.291666666664</c:v>
                </c:pt>
                <c:pt idx="137">
                  <c:v>42713.291666666664</c:v>
                </c:pt>
                <c:pt idx="138">
                  <c:v>42712.291666666664</c:v>
                </c:pt>
                <c:pt idx="139">
                  <c:v>42711.291666666664</c:v>
                </c:pt>
                <c:pt idx="140">
                  <c:v>42710.291666666664</c:v>
                </c:pt>
                <c:pt idx="141">
                  <c:v>42709.291666666664</c:v>
                </c:pt>
                <c:pt idx="142">
                  <c:v>42706.291666666664</c:v>
                </c:pt>
                <c:pt idx="143">
                  <c:v>42705.291666666664</c:v>
                </c:pt>
                <c:pt idx="144">
                  <c:v>42704.291666666664</c:v>
                </c:pt>
                <c:pt idx="145">
                  <c:v>42703.291666666664</c:v>
                </c:pt>
                <c:pt idx="146">
                  <c:v>42702.291666666664</c:v>
                </c:pt>
                <c:pt idx="147">
                  <c:v>42699.291666666664</c:v>
                </c:pt>
                <c:pt idx="148">
                  <c:v>42697.291666666664</c:v>
                </c:pt>
                <c:pt idx="149">
                  <c:v>42696.291666666664</c:v>
                </c:pt>
                <c:pt idx="150">
                  <c:v>42695.291666666664</c:v>
                </c:pt>
                <c:pt idx="151">
                  <c:v>42692.291666666664</c:v>
                </c:pt>
                <c:pt idx="152">
                  <c:v>42691.291666666664</c:v>
                </c:pt>
                <c:pt idx="153">
                  <c:v>42690.291666666664</c:v>
                </c:pt>
                <c:pt idx="154">
                  <c:v>42689.291666666664</c:v>
                </c:pt>
                <c:pt idx="155">
                  <c:v>42688.291666666664</c:v>
                </c:pt>
                <c:pt idx="156">
                  <c:v>42685.291666666664</c:v>
                </c:pt>
                <c:pt idx="157">
                  <c:v>42684.291666666664</c:v>
                </c:pt>
                <c:pt idx="158">
                  <c:v>42683.291666666664</c:v>
                </c:pt>
                <c:pt idx="159">
                  <c:v>42682.291666666664</c:v>
                </c:pt>
                <c:pt idx="160">
                  <c:v>42681.291666666664</c:v>
                </c:pt>
                <c:pt idx="161">
                  <c:v>42678.333333333336</c:v>
                </c:pt>
                <c:pt idx="162">
                  <c:v>42677.333333333336</c:v>
                </c:pt>
                <c:pt idx="163">
                  <c:v>42676.333333333336</c:v>
                </c:pt>
                <c:pt idx="164">
                  <c:v>42675.333333333336</c:v>
                </c:pt>
                <c:pt idx="165">
                  <c:v>42674.333333333336</c:v>
                </c:pt>
                <c:pt idx="166">
                  <c:v>42671.333333333336</c:v>
                </c:pt>
                <c:pt idx="167">
                  <c:v>42670.333333333336</c:v>
                </c:pt>
                <c:pt idx="168">
                  <c:v>42669.333333333336</c:v>
                </c:pt>
                <c:pt idx="169">
                  <c:v>42668.333333333336</c:v>
                </c:pt>
                <c:pt idx="170">
                  <c:v>42667.333333333336</c:v>
                </c:pt>
                <c:pt idx="171">
                  <c:v>42664.333333333336</c:v>
                </c:pt>
                <c:pt idx="172">
                  <c:v>42663.333333333336</c:v>
                </c:pt>
                <c:pt idx="173">
                  <c:v>42662.333333333336</c:v>
                </c:pt>
                <c:pt idx="174">
                  <c:v>42661.333333333336</c:v>
                </c:pt>
                <c:pt idx="175">
                  <c:v>42660.333333333336</c:v>
                </c:pt>
                <c:pt idx="176">
                  <c:v>42657.333333333336</c:v>
                </c:pt>
                <c:pt idx="177">
                  <c:v>42656.333333333336</c:v>
                </c:pt>
                <c:pt idx="178">
                  <c:v>42655.333333333336</c:v>
                </c:pt>
                <c:pt idx="179">
                  <c:v>42654.333333333336</c:v>
                </c:pt>
                <c:pt idx="180">
                  <c:v>42653.333333333336</c:v>
                </c:pt>
                <c:pt idx="181">
                  <c:v>42650.333333333336</c:v>
                </c:pt>
                <c:pt idx="182">
                  <c:v>42649.333333333336</c:v>
                </c:pt>
                <c:pt idx="183">
                  <c:v>42648.333333333336</c:v>
                </c:pt>
                <c:pt idx="184">
                  <c:v>42647.333333333336</c:v>
                </c:pt>
                <c:pt idx="185">
                  <c:v>42646.333333333336</c:v>
                </c:pt>
                <c:pt idx="186">
                  <c:v>42643.333333333336</c:v>
                </c:pt>
                <c:pt idx="187">
                  <c:v>42642.333333333336</c:v>
                </c:pt>
                <c:pt idx="188">
                  <c:v>42641.333333333336</c:v>
                </c:pt>
                <c:pt idx="189">
                  <c:v>42640.333333333336</c:v>
                </c:pt>
                <c:pt idx="190">
                  <c:v>42639.333333333336</c:v>
                </c:pt>
                <c:pt idx="191">
                  <c:v>42636.333333333336</c:v>
                </c:pt>
                <c:pt idx="192">
                  <c:v>42635.333333333336</c:v>
                </c:pt>
                <c:pt idx="193">
                  <c:v>42634.333333333336</c:v>
                </c:pt>
                <c:pt idx="194">
                  <c:v>42633.333333333336</c:v>
                </c:pt>
                <c:pt idx="195">
                  <c:v>42632.333333333336</c:v>
                </c:pt>
                <c:pt idx="196">
                  <c:v>42629.333333333336</c:v>
                </c:pt>
                <c:pt idx="197">
                  <c:v>42628.333333333336</c:v>
                </c:pt>
                <c:pt idx="198">
                  <c:v>42627.333333333336</c:v>
                </c:pt>
                <c:pt idx="199">
                  <c:v>42626.333333333336</c:v>
                </c:pt>
                <c:pt idx="200">
                  <c:v>42625.333333333336</c:v>
                </c:pt>
                <c:pt idx="201">
                  <c:v>42622.333333333336</c:v>
                </c:pt>
                <c:pt idx="202">
                  <c:v>42621.333333333336</c:v>
                </c:pt>
                <c:pt idx="203">
                  <c:v>42620.333333333336</c:v>
                </c:pt>
                <c:pt idx="204">
                  <c:v>42619.333333333336</c:v>
                </c:pt>
                <c:pt idx="205">
                  <c:v>42615.333333333336</c:v>
                </c:pt>
                <c:pt idx="206">
                  <c:v>42614.333333333336</c:v>
                </c:pt>
                <c:pt idx="207">
                  <c:v>42613.333333333336</c:v>
                </c:pt>
                <c:pt idx="208">
                  <c:v>42612.333333333336</c:v>
                </c:pt>
                <c:pt idx="209">
                  <c:v>42611.333333333336</c:v>
                </c:pt>
                <c:pt idx="210">
                  <c:v>42608.333333333336</c:v>
                </c:pt>
                <c:pt idx="211">
                  <c:v>42607.333333333336</c:v>
                </c:pt>
                <c:pt idx="212">
                  <c:v>42606.333333333336</c:v>
                </c:pt>
                <c:pt idx="213">
                  <c:v>42605.333333333336</c:v>
                </c:pt>
                <c:pt idx="214">
                  <c:v>42604.333333333336</c:v>
                </c:pt>
                <c:pt idx="215">
                  <c:v>42601.333333333336</c:v>
                </c:pt>
                <c:pt idx="216">
                  <c:v>42600.333333333336</c:v>
                </c:pt>
                <c:pt idx="217">
                  <c:v>42599.333333333336</c:v>
                </c:pt>
                <c:pt idx="218">
                  <c:v>42598.333333333336</c:v>
                </c:pt>
                <c:pt idx="219">
                  <c:v>42597.333333333336</c:v>
                </c:pt>
                <c:pt idx="220">
                  <c:v>42594.333333333336</c:v>
                </c:pt>
                <c:pt idx="221">
                  <c:v>42593.333333333336</c:v>
                </c:pt>
                <c:pt idx="222">
                  <c:v>42592.333333333336</c:v>
                </c:pt>
                <c:pt idx="223">
                  <c:v>42591.333333333336</c:v>
                </c:pt>
                <c:pt idx="224">
                  <c:v>42590.333333333336</c:v>
                </c:pt>
                <c:pt idx="225">
                  <c:v>42587.333333333336</c:v>
                </c:pt>
                <c:pt idx="226">
                  <c:v>42586.333333333336</c:v>
                </c:pt>
                <c:pt idx="227">
                  <c:v>42585.333333333336</c:v>
                </c:pt>
                <c:pt idx="228">
                  <c:v>42584.333333333336</c:v>
                </c:pt>
                <c:pt idx="229">
                  <c:v>42583.333333333336</c:v>
                </c:pt>
                <c:pt idx="230">
                  <c:v>42580.333333333336</c:v>
                </c:pt>
                <c:pt idx="231">
                  <c:v>42579.333333333336</c:v>
                </c:pt>
                <c:pt idx="232">
                  <c:v>42578.333333333336</c:v>
                </c:pt>
                <c:pt idx="233">
                  <c:v>42577.333333333336</c:v>
                </c:pt>
                <c:pt idx="234">
                  <c:v>42576.333333333336</c:v>
                </c:pt>
                <c:pt idx="235">
                  <c:v>42573.333333333336</c:v>
                </c:pt>
                <c:pt idx="236">
                  <c:v>42572.333333333336</c:v>
                </c:pt>
                <c:pt idx="237">
                  <c:v>42571.333333333336</c:v>
                </c:pt>
                <c:pt idx="238">
                  <c:v>42570.333333333336</c:v>
                </c:pt>
                <c:pt idx="239">
                  <c:v>42569.333333333336</c:v>
                </c:pt>
                <c:pt idx="240">
                  <c:v>42566.333333333336</c:v>
                </c:pt>
                <c:pt idx="241">
                  <c:v>42565.333333333336</c:v>
                </c:pt>
                <c:pt idx="242">
                  <c:v>42564.333333333336</c:v>
                </c:pt>
                <c:pt idx="243">
                  <c:v>42563.333333333336</c:v>
                </c:pt>
                <c:pt idx="244">
                  <c:v>42562.333333333336</c:v>
                </c:pt>
                <c:pt idx="245">
                  <c:v>42559.333333333336</c:v>
                </c:pt>
                <c:pt idx="246">
                  <c:v>42558.333333333336</c:v>
                </c:pt>
                <c:pt idx="247">
                  <c:v>42557.333333333336</c:v>
                </c:pt>
                <c:pt idx="248">
                  <c:v>42556.333333333336</c:v>
                </c:pt>
                <c:pt idx="249">
                  <c:v>42552.333333333336</c:v>
                </c:pt>
                <c:pt idx="250">
                  <c:v>42551.333333333336</c:v>
                </c:pt>
                <c:pt idx="251">
                  <c:v>42550.333333333336</c:v>
                </c:pt>
                <c:pt idx="252">
                  <c:v>42549.333333333336</c:v>
                </c:pt>
              </c:numCache>
            </c:numRef>
          </c:cat>
          <c:val>
            <c:numRef>
              <c:f>Main!$BD$7:$BD$259</c:f>
              <c:numCache>
                <c:formatCode>0.00%</c:formatCod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E-47D9-9D99-9FF84998AEAC}"/>
            </c:ext>
          </c:extLst>
        </c:ser>
        <c:ser>
          <c:idx val="3"/>
          <c:order val="3"/>
          <c:tx>
            <c:strRef>
              <c:f>Main!$G$3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numRef>
              <c:f>Main!$BA$7:$BA$259</c:f>
              <c:numCache>
                <c:formatCode>mm/dd/yyyy</c:formatCode>
                <c:ptCount val="253"/>
                <c:pt idx="0">
                  <c:v>42914.333333333336</c:v>
                </c:pt>
                <c:pt idx="1">
                  <c:v>42913.333333333336</c:v>
                </c:pt>
                <c:pt idx="2">
                  <c:v>42912.333333333336</c:v>
                </c:pt>
                <c:pt idx="3">
                  <c:v>42909.333333333336</c:v>
                </c:pt>
                <c:pt idx="4">
                  <c:v>42908.333333333336</c:v>
                </c:pt>
                <c:pt idx="5">
                  <c:v>42907.333333333336</c:v>
                </c:pt>
                <c:pt idx="6">
                  <c:v>42906.333333333336</c:v>
                </c:pt>
                <c:pt idx="7">
                  <c:v>42905.333333333336</c:v>
                </c:pt>
                <c:pt idx="8">
                  <c:v>42902.333333333336</c:v>
                </c:pt>
                <c:pt idx="9">
                  <c:v>42901.333333333336</c:v>
                </c:pt>
                <c:pt idx="10">
                  <c:v>42900.333333333336</c:v>
                </c:pt>
                <c:pt idx="11">
                  <c:v>42899.333333333336</c:v>
                </c:pt>
                <c:pt idx="12">
                  <c:v>42898.333333333336</c:v>
                </c:pt>
                <c:pt idx="13">
                  <c:v>42895.333333333336</c:v>
                </c:pt>
                <c:pt idx="14">
                  <c:v>42894.333333333336</c:v>
                </c:pt>
                <c:pt idx="15">
                  <c:v>42893.333333333336</c:v>
                </c:pt>
                <c:pt idx="16">
                  <c:v>42892.333333333336</c:v>
                </c:pt>
                <c:pt idx="17">
                  <c:v>42891.333333333336</c:v>
                </c:pt>
                <c:pt idx="18">
                  <c:v>42888.333333333336</c:v>
                </c:pt>
                <c:pt idx="19">
                  <c:v>42887.333333333336</c:v>
                </c:pt>
                <c:pt idx="20">
                  <c:v>42886.333333333336</c:v>
                </c:pt>
                <c:pt idx="21">
                  <c:v>42885.333333333336</c:v>
                </c:pt>
                <c:pt idx="22">
                  <c:v>42881.333333333336</c:v>
                </c:pt>
                <c:pt idx="23">
                  <c:v>42880.333333333336</c:v>
                </c:pt>
                <c:pt idx="24">
                  <c:v>42879.333333333336</c:v>
                </c:pt>
                <c:pt idx="25">
                  <c:v>42878.333333333336</c:v>
                </c:pt>
                <c:pt idx="26">
                  <c:v>42877.333333333336</c:v>
                </c:pt>
                <c:pt idx="27">
                  <c:v>42874.333333333336</c:v>
                </c:pt>
                <c:pt idx="28">
                  <c:v>42873.333333333336</c:v>
                </c:pt>
                <c:pt idx="29">
                  <c:v>42872.333333333336</c:v>
                </c:pt>
                <c:pt idx="30">
                  <c:v>42871.333333333336</c:v>
                </c:pt>
                <c:pt idx="31">
                  <c:v>42870.333333333336</c:v>
                </c:pt>
                <c:pt idx="32">
                  <c:v>42867.333333333336</c:v>
                </c:pt>
                <c:pt idx="33">
                  <c:v>42866.333333333336</c:v>
                </c:pt>
                <c:pt idx="34">
                  <c:v>42865.333333333336</c:v>
                </c:pt>
                <c:pt idx="35">
                  <c:v>42864.333333333336</c:v>
                </c:pt>
                <c:pt idx="36">
                  <c:v>42863.333333333336</c:v>
                </c:pt>
                <c:pt idx="37">
                  <c:v>42860.333333333336</c:v>
                </c:pt>
                <c:pt idx="38">
                  <c:v>42859.333333333336</c:v>
                </c:pt>
                <c:pt idx="39">
                  <c:v>42858.333333333336</c:v>
                </c:pt>
                <c:pt idx="40">
                  <c:v>42857.333333333336</c:v>
                </c:pt>
                <c:pt idx="41">
                  <c:v>42856.333333333336</c:v>
                </c:pt>
                <c:pt idx="42">
                  <c:v>42853.333333333336</c:v>
                </c:pt>
                <c:pt idx="43">
                  <c:v>42852.333333333336</c:v>
                </c:pt>
                <c:pt idx="44">
                  <c:v>42851.333333333336</c:v>
                </c:pt>
                <c:pt idx="45">
                  <c:v>42850.333333333336</c:v>
                </c:pt>
                <c:pt idx="46">
                  <c:v>42849.333333333336</c:v>
                </c:pt>
                <c:pt idx="47">
                  <c:v>42846.333333333336</c:v>
                </c:pt>
                <c:pt idx="48">
                  <c:v>42845.333333333336</c:v>
                </c:pt>
                <c:pt idx="49">
                  <c:v>42844.333333333336</c:v>
                </c:pt>
                <c:pt idx="50">
                  <c:v>42843.333333333336</c:v>
                </c:pt>
                <c:pt idx="51">
                  <c:v>42842.333333333336</c:v>
                </c:pt>
                <c:pt idx="52">
                  <c:v>42838.333333333336</c:v>
                </c:pt>
                <c:pt idx="53">
                  <c:v>42837.333333333336</c:v>
                </c:pt>
                <c:pt idx="54">
                  <c:v>42836.333333333336</c:v>
                </c:pt>
                <c:pt idx="55">
                  <c:v>42835.333333333336</c:v>
                </c:pt>
                <c:pt idx="56">
                  <c:v>42832.333333333336</c:v>
                </c:pt>
                <c:pt idx="57">
                  <c:v>42831.333333333336</c:v>
                </c:pt>
                <c:pt idx="58">
                  <c:v>42830.333333333336</c:v>
                </c:pt>
                <c:pt idx="59">
                  <c:v>42829.333333333336</c:v>
                </c:pt>
                <c:pt idx="60">
                  <c:v>42828.333333333336</c:v>
                </c:pt>
                <c:pt idx="61">
                  <c:v>42825.333333333336</c:v>
                </c:pt>
                <c:pt idx="62">
                  <c:v>42824.333333333336</c:v>
                </c:pt>
                <c:pt idx="63">
                  <c:v>42823.333333333336</c:v>
                </c:pt>
                <c:pt idx="64">
                  <c:v>42822.333333333336</c:v>
                </c:pt>
                <c:pt idx="65">
                  <c:v>42821.333333333336</c:v>
                </c:pt>
                <c:pt idx="66">
                  <c:v>42818.333333333336</c:v>
                </c:pt>
                <c:pt idx="67">
                  <c:v>42817.333333333336</c:v>
                </c:pt>
                <c:pt idx="68">
                  <c:v>42816.333333333336</c:v>
                </c:pt>
                <c:pt idx="69">
                  <c:v>42815.333333333336</c:v>
                </c:pt>
                <c:pt idx="70">
                  <c:v>42814.333333333336</c:v>
                </c:pt>
                <c:pt idx="71">
                  <c:v>42811.333333333336</c:v>
                </c:pt>
                <c:pt idx="72">
                  <c:v>42810.333333333336</c:v>
                </c:pt>
                <c:pt idx="73">
                  <c:v>42809.333333333336</c:v>
                </c:pt>
                <c:pt idx="74">
                  <c:v>42808.333333333336</c:v>
                </c:pt>
                <c:pt idx="75">
                  <c:v>42807.333333333336</c:v>
                </c:pt>
                <c:pt idx="76">
                  <c:v>42804.291666666664</c:v>
                </c:pt>
                <c:pt idx="77">
                  <c:v>42803.291666666664</c:v>
                </c:pt>
                <c:pt idx="78">
                  <c:v>42802.291666666664</c:v>
                </c:pt>
                <c:pt idx="79">
                  <c:v>42801.291666666664</c:v>
                </c:pt>
                <c:pt idx="80">
                  <c:v>42800.291666666664</c:v>
                </c:pt>
                <c:pt idx="81">
                  <c:v>42797.291666666664</c:v>
                </c:pt>
                <c:pt idx="82">
                  <c:v>42796.291666666664</c:v>
                </c:pt>
                <c:pt idx="83">
                  <c:v>42795.291666666664</c:v>
                </c:pt>
                <c:pt idx="84">
                  <c:v>42794.291666666664</c:v>
                </c:pt>
                <c:pt idx="85">
                  <c:v>42793.291666666664</c:v>
                </c:pt>
                <c:pt idx="86">
                  <c:v>42790.291666666664</c:v>
                </c:pt>
                <c:pt idx="87">
                  <c:v>42789.291666666664</c:v>
                </c:pt>
                <c:pt idx="88">
                  <c:v>42788.291666666664</c:v>
                </c:pt>
                <c:pt idx="89">
                  <c:v>42787.291666666664</c:v>
                </c:pt>
                <c:pt idx="90">
                  <c:v>42783.291666666664</c:v>
                </c:pt>
                <c:pt idx="91">
                  <c:v>42782.291666666664</c:v>
                </c:pt>
                <c:pt idx="92">
                  <c:v>42781.291666666664</c:v>
                </c:pt>
                <c:pt idx="93">
                  <c:v>42780.291666666664</c:v>
                </c:pt>
                <c:pt idx="94">
                  <c:v>42779.291666666664</c:v>
                </c:pt>
                <c:pt idx="95">
                  <c:v>42776.291666666664</c:v>
                </c:pt>
                <c:pt idx="96">
                  <c:v>42775.291666666664</c:v>
                </c:pt>
                <c:pt idx="97">
                  <c:v>42774.291666666664</c:v>
                </c:pt>
                <c:pt idx="98">
                  <c:v>42773.291666666664</c:v>
                </c:pt>
                <c:pt idx="99">
                  <c:v>42772.291666666664</c:v>
                </c:pt>
                <c:pt idx="100">
                  <c:v>42769.291666666664</c:v>
                </c:pt>
                <c:pt idx="101">
                  <c:v>42768.291666666664</c:v>
                </c:pt>
                <c:pt idx="102">
                  <c:v>42767.291666666664</c:v>
                </c:pt>
                <c:pt idx="103">
                  <c:v>42766.291666666664</c:v>
                </c:pt>
                <c:pt idx="104">
                  <c:v>42765.291666666664</c:v>
                </c:pt>
                <c:pt idx="105">
                  <c:v>42762.291666666664</c:v>
                </c:pt>
                <c:pt idx="106">
                  <c:v>42761.291666666664</c:v>
                </c:pt>
                <c:pt idx="107">
                  <c:v>42760.291666666664</c:v>
                </c:pt>
                <c:pt idx="108">
                  <c:v>42759.291666666664</c:v>
                </c:pt>
                <c:pt idx="109">
                  <c:v>42758.291666666664</c:v>
                </c:pt>
                <c:pt idx="110">
                  <c:v>42755.291666666664</c:v>
                </c:pt>
                <c:pt idx="111">
                  <c:v>42754.291666666664</c:v>
                </c:pt>
                <c:pt idx="112">
                  <c:v>42753.291666666664</c:v>
                </c:pt>
                <c:pt idx="113">
                  <c:v>42752.291666666664</c:v>
                </c:pt>
                <c:pt idx="114">
                  <c:v>42748.291666666664</c:v>
                </c:pt>
                <c:pt idx="115">
                  <c:v>42747.291666666664</c:v>
                </c:pt>
                <c:pt idx="116">
                  <c:v>42746.291666666664</c:v>
                </c:pt>
                <c:pt idx="117">
                  <c:v>42745.291666666664</c:v>
                </c:pt>
                <c:pt idx="118">
                  <c:v>42744.291666666664</c:v>
                </c:pt>
                <c:pt idx="119">
                  <c:v>42741.291666666664</c:v>
                </c:pt>
                <c:pt idx="120">
                  <c:v>42740.291666666664</c:v>
                </c:pt>
                <c:pt idx="121">
                  <c:v>42739.291666666664</c:v>
                </c:pt>
                <c:pt idx="122">
                  <c:v>42738.291666666664</c:v>
                </c:pt>
                <c:pt idx="123">
                  <c:v>42734.291666666664</c:v>
                </c:pt>
                <c:pt idx="124">
                  <c:v>42733.291666666664</c:v>
                </c:pt>
                <c:pt idx="125">
                  <c:v>42732.291666666664</c:v>
                </c:pt>
                <c:pt idx="126">
                  <c:v>42731.291666666664</c:v>
                </c:pt>
                <c:pt idx="127">
                  <c:v>42727.291666666664</c:v>
                </c:pt>
                <c:pt idx="128">
                  <c:v>42726.291666666664</c:v>
                </c:pt>
                <c:pt idx="129">
                  <c:v>42725.291666666664</c:v>
                </c:pt>
                <c:pt idx="130">
                  <c:v>42724.291666666664</c:v>
                </c:pt>
                <c:pt idx="131">
                  <c:v>42723.291666666664</c:v>
                </c:pt>
                <c:pt idx="132">
                  <c:v>42720.291666666664</c:v>
                </c:pt>
                <c:pt idx="133">
                  <c:v>42719.291666666664</c:v>
                </c:pt>
                <c:pt idx="134">
                  <c:v>42718.291666666664</c:v>
                </c:pt>
                <c:pt idx="135">
                  <c:v>42717.291666666664</c:v>
                </c:pt>
                <c:pt idx="136">
                  <c:v>42716.291666666664</c:v>
                </c:pt>
                <c:pt idx="137">
                  <c:v>42713.291666666664</c:v>
                </c:pt>
                <c:pt idx="138">
                  <c:v>42712.291666666664</c:v>
                </c:pt>
                <c:pt idx="139">
                  <c:v>42711.291666666664</c:v>
                </c:pt>
                <c:pt idx="140">
                  <c:v>42710.291666666664</c:v>
                </c:pt>
                <c:pt idx="141">
                  <c:v>42709.291666666664</c:v>
                </c:pt>
                <c:pt idx="142">
                  <c:v>42706.291666666664</c:v>
                </c:pt>
                <c:pt idx="143">
                  <c:v>42705.291666666664</c:v>
                </c:pt>
                <c:pt idx="144">
                  <c:v>42704.291666666664</c:v>
                </c:pt>
                <c:pt idx="145">
                  <c:v>42703.291666666664</c:v>
                </c:pt>
                <c:pt idx="146">
                  <c:v>42702.291666666664</c:v>
                </c:pt>
                <c:pt idx="147">
                  <c:v>42699.291666666664</c:v>
                </c:pt>
                <c:pt idx="148">
                  <c:v>42697.291666666664</c:v>
                </c:pt>
                <c:pt idx="149">
                  <c:v>42696.291666666664</c:v>
                </c:pt>
                <c:pt idx="150">
                  <c:v>42695.291666666664</c:v>
                </c:pt>
                <c:pt idx="151">
                  <c:v>42692.291666666664</c:v>
                </c:pt>
                <c:pt idx="152">
                  <c:v>42691.291666666664</c:v>
                </c:pt>
                <c:pt idx="153">
                  <c:v>42690.291666666664</c:v>
                </c:pt>
                <c:pt idx="154">
                  <c:v>42689.291666666664</c:v>
                </c:pt>
                <c:pt idx="155">
                  <c:v>42688.291666666664</c:v>
                </c:pt>
                <c:pt idx="156">
                  <c:v>42685.291666666664</c:v>
                </c:pt>
                <c:pt idx="157">
                  <c:v>42684.291666666664</c:v>
                </c:pt>
                <c:pt idx="158">
                  <c:v>42683.291666666664</c:v>
                </c:pt>
                <c:pt idx="159">
                  <c:v>42682.291666666664</c:v>
                </c:pt>
                <c:pt idx="160">
                  <c:v>42681.291666666664</c:v>
                </c:pt>
                <c:pt idx="161">
                  <c:v>42678.333333333336</c:v>
                </c:pt>
                <c:pt idx="162">
                  <c:v>42677.333333333336</c:v>
                </c:pt>
                <c:pt idx="163">
                  <c:v>42676.333333333336</c:v>
                </c:pt>
                <c:pt idx="164">
                  <c:v>42675.333333333336</c:v>
                </c:pt>
                <c:pt idx="165">
                  <c:v>42674.333333333336</c:v>
                </c:pt>
                <c:pt idx="166">
                  <c:v>42671.333333333336</c:v>
                </c:pt>
                <c:pt idx="167">
                  <c:v>42670.333333333336</c:v>
                </c:pt>
                <c:pt idx="168">
                  <c:v>42669.333333333336</c:v>
                </c:pt>
                <c:pt idx="169">
                  <c:v>42668.333333333336</c:v>
                </c:pt>
                <c:pt idx="170">
                  <c:v>42667.333333333336</c:v>
                </c:pt>
                <c:pt idx="171">
                  <c:v>42664.333333333336</c:v>
                </c:pt>
                <c:pt idx="172">
                  <c:v>42663.333333333336</c:v>
                </c:pt>
                <c:pt idx="173">
                  <c:v>42662.333333333336</c:v>
                </c:pt>
                <c:pt idx="174">
                  <c:v>42661.333333333336</c:v>
                </c:pt>
                <c:pt idx="175">
                  <c:v>42660.333333333336</c:v>
                </c:pt>
                <c:pt idx="176">
                  <c:v>42657.333333333336</c:v>
                </c:pt>
                <c:pt idx="177">
                  <c:v>42656.333333333336</c:v>
                </c:pt>
                <c:pt idx="178">
                  <c:v>42655.333333333336</c:v>
                </c:pt>
                <c:pt idx="179">
                  <c:v>42654.333333333336</c:v>
                </c:pt>
                <c:pt idx="180">
                  <c:v>42653.333333333336</c:v>
                </c:pt>
                <c:pt idx="181">
                  <c:v>42650.333333333336</c:v>
                </c:pt>
                <c:pt idx="182">
                  <c:v>42649.333333333336</c:v>
                </c:pt>
                <c:pt idx="183">
                  <c:v>42648.333333333336</c:v>
                </c:pt>
                <c:pt idx="184">
                  <c:v>42647.333333333336</c:v>
                </c:pt>
                <c:pt idx="185">
                  <c:v>42646.333333333336</c:v>
                </c:pt>
                <c:pt idx="186">
                  <c:v>42643.333333333336</c:v>
                </c:pt>
                <c:pt idx="187">
                  <c:v>42642.333333333336</c:v>
                </c:pt>
                <c:pt idx="188">
                  <c:v>42641.333333333336</c:v>
                </c:pt>
                <c:pt idx="189">
                  <c:v>42640.333333333336</c:v>
                </c:pt>
                <c:pt idx="190">
                  <c:v>42639.333333333336</c:v>
                </c:pt>
                <c:pt idx="191">
                  <c:v>42636.333333333336</c:v>
                </c:pt>
                <c:pt idx="192">
                  <c:v>42635.333333333336</c:v>
                </c:pt>
                <c:pt idx="193">
                  <c:v>42634.333333333336</c:v>
                </c:pt>
                <c:pt idx="194">
                  <c:v>42633.333333333336</c:v>
                </c:pt>
                <c:pt idx="195">
                  <c:v>42632.333333333336</c:v>
                </c:pt>
                <c:pt idx="196">
                  <c:v>42629.333333333336</c:v>
                </c:pt>
                <c:pt idx="197">
                  <c:v>42628.333333333336</c:v>
                </c:pt>
                <c:pt idx="198">
                  <c:v>42627.333333333336</c:v>
                </c:pt>
                <c:pt idx="199">
                  <c:v>42626.333333333336</c:v>
                </c:pt>
                <c:pt idx="200">
                  <c:v>42625.333333333336</c:v>
                </c:pt>
                <c:pt idx="201">
                  <c:v>42622.333333333336</c:v>
                </c:pt>
                <c:pt idx="202">
                  <c:v>42621.333333333336</c:v>
                </c:pt>
                <c:pt idx="203">
                  <c:v>42620.333333333336</c:v>
                </c:pt>
                <c:pt idx="204">
                  <c:v>42619.333333333336</c:v>
                </c:pt>
                <c:pt idx="205">
                  <c:v>42615.333333333336</c:v>
                </c:pt>
                <c:pt idx="206">
                  <c:v>42614.333333333336</c:v>
                </c:pt>
                <c:pt idx="207">
                  <c:v>42613.333333333336</c:v>
                </c:pt>
                <c:pt idx="208">
                  <c:v>42612.333333333336</c:v>
                </c:pt>
                <c:pt idx="209">
                  <c:v>42611.333333333336</c:v>
                </c:pt>
                <c:pt idx="210">
                  <c:v>42608.333333333336</c:v>
                </c:pt>
                <c:pt idx="211">
                  <c:v>42607.333333333336</c:v>
                </c:pt>
                <c:pt idx="212">
                  <c:v>42606.333333333336</c:v>
                </c:pt>
                <c:pt idx="213">
                  <c:v>42605.333333333336</c:v>
                </c:pt>
                <c:pt idx="214">
                  <c:v>42604.333333333336</c:v>
                </c:pt>
                <c:pt idx="215">
                  <c:v>42601.333333333336</c:v>
                </c:pt>
                <c:pt idx="216">
                  <c:v>42600.333333333336</c:v>
                </c:pt>
                <c:pt idx="217">
                  <c:v>42599.333333333336</c:v>
                </c:pt>
                <c:pt idx="218">
                  <c:v>42598.333333333336</c:v>
                </c:pt>
                <c:pt idx="219">
                  <c:v>42597.333333333336</c:v>
                </c:pt>
                <c:pt idx="220">
                  <c:v>42594.333333333336</c:v>
                </c:pt>
                <c:pt idx="221">
                  <c:v>42593.333333333336</c:v>
                </c:pt>
                <c:pt idx="222">
                  <c:v>42592.333333333336</c:v>
                </c:pt>
                <c:pt idx="223">
                  <c:v>42591.333333333336</c:v>
                </c:pt>
                <c:pt idx="224">
                  <c:v>42590.333333333336</c:v>
                </c:pt>
                <c:pt idx="225">
                  <c:v>42587.333333333336</c:v>
                </c:pt>
                <c:pt idx="226">
                  <c:v>42586.333333333336</c:v>
                </c:pt>
                <c:pt idx="227">
                  <c:v>42585.333333333336</c:v>
                </c:pt>
                <c:pt idx="228">
                  <c:v>42584.333333333336</c:v>
                </c:pt>
                <c:pt idx="229">
                  <c:v>42583.333333333336</c:v>
                </c:pt>
                <c:pt idx="230">
                  <c:v>42580.333333333336</c:v>
                </c:pt>
                <c:pt idx="231">
                  <c:v>42579.333333333336</c:v>
                </c:pt>
                <c:pt idx="232">
                  <c:v>42578.333333333336</c:v>
                </c:pt>
                <c:pt idx="233">
                  <c:v>42577.333333333336</c:v>
                </c:pt>
                <c:pt idx="234">
                  <c:v>42576.333333333336</c:v>
                </c:pt>
                <c:pt idx="235">
                  <c:v>42573.333333333336</c:v>
                </c:pt>
                <c:pt idx="236">
                  <c:v>42572.333333333336</c:v>
                </c:pt>
                <c:pt idx="237">
                  <c:v>42571.333333333336</c:v>
                </c:pt>
                <c:pt idx="238">
                  <c:v>42570.333333333336</c:v>
                </c:pt>
                <c:pt idx="239">
                  <c:v>42569.333333333336</c:v>
                </c:pt>
                <c:pt idx="240">
                  <c:v>42566.333333333336</c:v>
                </c:pt>
                <c:pt idx="241">
                  <c:v>42565.333333333336</c:v>
                </c:pt>
                <c:pt idx="242">
                  <c:v>42564.333333333336</c:v>
                </c:pt>
                <c:pt idx="243">
                  <c:v>42563.333333333336</c:v>
                </c:pt>
                <c:pt idx="244">
                  <c:v>42562.333333333336</c:v>
                </c:pt>
                <c:pt idx="245">
                  <c:v>42559.333333333336</c:v>
                </c:pt>
                <c:pt idx="246">
                  <c:v>42558.333333333336</c:v>
                </c:pt>
                <c:pt idx="247">
                  <c:v>42557.333333333336</c:v>
                </c:pt>
                <c:pt idx="248">
                  <c:v>42556.333333333336</c:v>
                </c:pt>
                <c:pt idx="249">
                  <c:v>42552.333333333336</c:v>
                </c:pt>
                <c:pt idx="250">
                  <c:v>42551.333333333336</c:v>
                </c:pt>
                <c:pt idx="251">
                  <c:v>42550.333333333336</c:v>
                </c:pt>
                <c:pt idx="252">
                  <c:v>42549.333333333336</c:v>
                </c:pt>
              </c:numCache>
            </c:numRef>
          </c:cat>
          <c:val>
            <c:numRef>
              <c:f>Main!$BE$7:$BE$259</c:f>
              <c:numCache>
                <c:formatCode>0.00%</c:formatCod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2E-47D9-9D99-9FF84998A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022144"/>
        <c:axId val="531726720"/>
      </c:lineChart>
      <c:dateAx>
        <c:axId val="528022144"/>
        <c:scaling>
          <c:orientation val="minMax"/>
        </c:scaling>
        <c:delete val="0"/>
        <c:axPos val="b"/>
        <c:numFmt formatCode="mm/dd/yyyy" sourceLinked="1"/>
        <c:majorTickMark val="out"/>
        <c:minorTickMark val="none"/>
        <c:tickLblPos val="nextTo"/>
        <c:crossAx val="531726720"/>
        <c:crosses val="autoZero"/>
        <c:auto val="1"/>
        <c:lblOffset val="100"/>
        <c:baseTimeUnit val="days"/>
      </c:dateAx>
      <c:valAx>
        <c:axId val="5317267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802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4</xdr:row>
      <xdr:rowOff>25400</xdr:rowOff>
    </xdr:from>
    <xdr:to>
      <xdr:col>4</xdr:col>
      <xdr:colOff>773684</xdr:colOff>
      <xdr:row>10</xdr:row>
      <xdr:rowOff>138176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0" y="838200"/>
          <a:ext cx="1472184" cy="1331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50800</xdr:rowOff>
    </xdr:from>
    <xdr:to>
      <xdr:col>3</xdr:col>
      <xdr:colOff>0</xdr:colOff>
      <xdr:row>3</xdr:row>
      <xdr:rowOff>197625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50800"/>
          <a:ext cx="698500" cy="696100"/>
        </a:xfrm>
        <a:prstGeom prst="rect">
          <a:avLst/>
        </a:prstGeom>
      </xdr:spPr>
    </xdr:pic>
    <xdr:clientData/>
  </xdr:twoCellAnchor>
  <xdr:twoCellAnchor>
    <xdr:from>
      <xdr:col>10</xdr:col>
      <xdr:colOff>180974</xdr:colOff>
      <xdr:row>0</xdr:row>
      <xdr:rowOff>57150</xdr:rowOff>
    </xdr:from>
    <xdr:to>
      <xdr:col>21</xdr:col>
      <xdr:colOff>628650</xdr:colOff>
      <xdr:row>35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ICETheme">
  <a:themeElements>
    <a:clrScheme name="ICE Color Theme">
      <a:dk1>
        <a:srgbClr val="565A5C"/>
      </a:dk1>
      <a:lt1>
        <a:srgbClr val="FFFFFF"/>
      </a:lt1>
      <a:dk2>
        <a:srgbClr val="0039A6"/>
      </a:dk2>
      <a:lt2>
        <a:srgbClr val="FFFFFF"/>
      </a:lt2>
      <a:accent1>
        <a:srgbClr val="72C7E7"/>
      </a:accent1>
      <a:accent2>
        <a:srgbClr val="0039A6"/>
      </a:accent2>
      <a:accent3>
        <a:srgbClr val="76D750"/>
      </a:accent3>
      <a:accent4>
        <a:srgbClr val="565A5C"/>
      </a:accent4>
      <a:accent5>
        <a:srgbClr val="A2A4A3"/>
      </a:accent5>
      <a:accent6>
        <a:srgbClr val="FFA02F"/>
      </a:accent6>
      <a:hlink>
        <a:srgbClr val="0039A6"/>
      </a:hlink>
      <a:folHlink>
        <a:srgbClr val="0039A6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39A6"/>
        </a:solidFill>
        <a:ln>
          <a:noFill/>
        </a:ln>
        <a:effectLst/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rtlCol="0">
        <a:spAutoFit/>
      </a:bodyPr>
      <a:lstStyle>
        <a:defPPr>
          <a:defRPr sz="1400" dirty="0" smtClean="0">
            <a:latin typeface="Trade Gothic LT"/>
            <a:cs typeface="Trade Gothic LT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ICETheme" id="{6D39A084-331B-314C-8A21-19E127FECF5D}" vid="{FB0E840D-F51D-2344-BF67-9A127201B9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C13:C16"/>
  <sheetViews>
    <sheetView workbookViewId="0"/>
  </sheetViews>
  <sheetFormatPr defaultColWidth="10.61328125" defaultRowHeight="15.5" x14ac:dyDescent="0.35"/>
  <cols>
    <col min="1" max="16384" width="10.61328125" style="3"/>
  </cols>
  <sheetData>
    <row r="13" spans="3:3" ht="30" x14ac:dyDescent="0.6">
      <c r="C13" s="4" t="s">
        <v>46</v>
      </c>
    </row>
    <row r="15" spans="3:3" x14ac:dyDescent="0.35">
      <c r="C15" s="5" t="s">
        <v>0</v>
      </c>
    </row>
    <row r="16" spans="3:3" x14ac:dyDescent="0.35">
      <c r="C16" s="6">
        <v>42914</v>
      </c>
    </row>
  </sheetData>
  <phoneticPr fontId="6" type="noConversion"/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BL306"/>
  <sheetViews>
    <sheetView tabSelected="1" zoomScale="65" zoomScaleNormal="65" workbookViewId="0">
      <selection activeCell="J33" sqref="J33"/>
    </sheetView>
  </sheetViews>
  <sheetFormatPr defaultColWidth="7.53515625" defaultRowHeight="14" x14ac:dyDescent="0.3"/>
  <cols>
    <col min="1" max="1" width="1.3828125" style="31" customWidth="1"/>
    <col min="2" max="2" width="7.53515625" style="31"/>
    <col min="3" max="3" width="8.3828125" style="31" bestFit="1" customWidth="1"/>
    <col min="4" max="4" width="7.53515625" style="31"/>
    <col min="5" max="5" width="1.3828125" style="31" customWidth="1"/>
    <col min="6" max="6" width="1.921875" style="1" customWidth="1"/>
    <col min="7" max="7" width="24.61328125" style="1" bestFit="1" customWidth="1"/>
    <col min="8" max="8" width="14.84375" style="1" bestFit="1" customWidth="1"/>
    <col min="9" max="9" width="14.921875" style="1" bestFit="1" customWidth="1"/>
    <col min="10" max="10" width="15.84375" style="1" bestFit="1" customWidth="1"/>
    <col min="11" max="11" width="9.07421875" style="1" bestFit="1" customWidth="1"/>
    <col min="12" max="12" width="11" style="1" customWidth="1"/>
    <col min="13" max="13" width="24" style="1" customWidth="1"/>
    <col min="14" max="24" width="7.53515625" style="1" customWidth="1"/>
    <col min="25" max="31" width="7.53515625" style="1"/>
    <col min="32" max="47" width="7.53515625" style="2"/>
    <col min="48" max="48" width="10.84375" style="2" customWidth="1"/>
    <col min="49" max="52" width="7.53515625" style="2"/>
    <col min="53" max="53" width="8.84375" style="2" bestFit="1" customWidth="1"/>
    <col min="54" max="16384" width="7.53515625" style="2"/>
  </cols>
  <sheetData>
    <row r="2" spans="2:57" ht="14.5" thickBot="1" x14ac:dyDescent="0.35">
      <c r="G2" s="27" t="s">
        <v>19</v>
      </c>
      <c r="H2" s="28" t="s">
        <v>47</v>
      </c>
      <c r="I2" s="29" t="s">
        <v>48</v>
      </c>
      <c r="J2" s="30" t="s">
        <v>49</v>
      </c>
    </row>
    <row r="3" spans="2:57" ht="14.5" thickBot="1" x14ac:dyDescent="0.35">
      <c r="G3" s="26" t="s">
        <v>50</v>
      </c>
      <c r="H3" s="23" t="s">
        <v>35</v>
      </c>
      <c r="I3" s="25" t="s">
        <v>34</v>
      </c>
      <c r="J3" s="23" t="s">
        <v>5</v>
      </c>
      <c r="L3" s="13"/>
      <c r="M3" s="13"/>
      <c r="N3" s="13"/>
      <c r="O3" s="13"/>
      <c r="P3" s="9"/>
      <c r="Q3" s="13"/>
      <c r="R3" s="13"/>
      <c r="S3" s="13"/>
      <c r="T3" s="13"/>
    </row>
    <row r="4" spans="2:57" ht="16.5" customHeight="1" x14ac:dyDescent="0.3"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AV4" s="15" t="str">
        <f ca="1">_xll.SeriesIDC(AW4:AZ4,AW5:AZ5,,EDATE(TODAY(),-12),TODAY(),,"Snapshot=False","TimelineMerge=Union")</f>
        <v>Time Series</v>
      </c>
      <c r="AW4" s="16" t="str">
        <f>H3</f>
        <v>ICE</v>
      </c>
      <c r="AX4" s="16" t="str">
        <f>I3</f>
        <v>GE</v>
      </c>
      <c r="AY4" s="16" t="str">
        <f>J3</f>
        <v>IBM</v>
      </c>
      <c r="AZ4" s="16" t="s">
        <v>51</v>
      </c>
    </row>
    <row r="5" spans="2:57" ht="16.5" customHeight="1" thickBot="1" x14ac:dyDescent="0.35">
      <c r="B5" s="32" t="s">
        <v>1</v>
      </c>
      <c r="C5" s="32"/>
      <c r="D5" s="32"/>
      <c r="G5" s="35" t="s">
        <v>37</v>
      </c>
      <c r="H5" s="35"/>
      <c r="I5" s="35"/>
      <c r="J5" s="35"/>
      <c r="K5" s="9"/>
      <c r="L5" s="9"/>
      <c r="M5" s="9"/>
      <c r="N5" s="9"/>
      <c r="O5" s="9"/>
      <c r="P5" s="9"/>
      <c r="Q5" s="9"/>
      <c r="R5" s="9"/>
      <c r="S5" s="9"/>
      <c r="T5" s="9"/>
      <c r="AW5" s="2" t="s">
        <v>2</v>
      </c>
      <c r="AX5" s="2" t="s">
        <v>2</v>
      </c>
      <c r="AY5" s="2" t="s">
        <v>2</v>
      </c>
      <c r="AZ5" s="2" t="s">
        <v>2</v>
      </c>
    </row>
    <row r="6" spans="2:57" ht="14.5" thickTop="1" x14ac:dyDescent="0.3">
      <c r="G6" s="9" t="s">
        <v>2</v>
      </c>
      <c r="H6" s="9">
        <f>RTD("ice.xl",,H$3,$G6)</f>
        <v>109.59</v>
      </c>
      <c r="I6" s="9">
        <f>RTD("ice.xl",,I$3,$G6)</f>
        <v>77.56</v>
      </c>
      <c r="J6" s="9">
        <f>RTD("ice.xl",,J$3,$G6)</f>
        <v>138.5247</v>
      </c>
      <c r="K6" s="9" t="str">
        <f>RTD("ice.xl",,G$3,$G6)</f>
        <v/>
      </c>
      <c r="L6" s="9"/>
      <c r="M6" s="9"/>
      <c r="N6" s="9"/>
      <c r="O6" s="9"/>
      <c r="P6" s="9"/>
      <c r="Q6" s="9"/>
      <c r="R6" s="9"/>
      <c r="S6" s="9"/>
      <c r="T6" s="9"/>
      <c r="AW6" s="2" t="str">
        <f>RTD("ice.xl",,AW4,_xll.FSFldID("Description"))</f>
        <v>INTERCONTINENTAL EXCHANGE INC</v>
      </c>
      <c r="AX6" s="2" t="str">
        <f>RTD("ice.xl",,AX4,_xll.FSFldID("Description"))</f>
        <v>GENERAL ELECTRIC CO</v>
      </c>
      <c r="AY6" s="2" t="str">
        <f>RTD("ice.xl",,AY4,_xll.FSFldID("Description"))</f>
        <v>INTERNATIONAL BUS MACH CORP</v>
      </c>
      <c r="AZ6" s="2" t="str">
        <f>RTD("ice.xl",,AZ4,_xll.FSFldID("Description"))</f>
        <v>S&amp;P 500 INDEX</v>
      </c>
    </row>
    <row r="7" spans="2:57" ht="15" customHeight="1" x14ac:dyDescent="0.3">
      <c r="B7" s="33" t="s">
        <v>52</v>
      </c>
      <c r="C7" s="34"/>
      <c r="D7" s="34"/>
      <c r="G7" s="9" t="s">
        <v>15</v>
      </c>
      <c r="H7" s="19">
        <f>RTD("ice.xl",,$H$3,$G7)</f>
        <v>-3.03</v>
      </c>
      <c r="I7" s="19">
        <f>RTD("ice.xl",,$I$3,$G7)</f>
        <v>-1.65</v>
      </c>
      <c r="J7" s="19">
        <f>RTD("ice.xl",,$J$3,$G7)</f>
        <v>-0.54530000000000001</v>
      </c>
      <c r="K7" s="9"/>
      <c r="L7" s="9"/>
      <c r="M7" s="9"/>
      <c r="N7" s="9"/>
      <c r="O7" s="9"/>
      <c r="P7" s="9"/>
      <c r="Q7" s="9"/>
      <c r="R7" s="9"/>
      <c r="S7" s="9"/>
      <c r="T7" s="9"/>
      <c r="AV7" s="17">
        <f ca="1">RTD("ice.xl",,"*HT",_xll.FSJoinRange(AW4:AZ4),"D[tl:Union]","6/28/2016;6/28/2017","252")</f>
        <v>42914.333333333336</v>
      </c>
      <c r="AW7" s="2" t="str">
        <f ca="1">RTD("ice.xl",,"*H",AW$4,AW$5,"",$AV7)</f>
        <v/>
      </c>
      <c r="AX7" s="2" t="str">
        <f ca="1">RTD("ice.xl",,"*H",AX$4,AX$5,"",$AV7)</f>
        <v/>
      </c>
      <c r="AY7" s="2" t="str">
        <f ca="1">RTD("ice.xl",,"*H",AY$4,AY$5,"",$AV7)</f>
        <v/>
      </c>
      <c r="AZ7" s="2" t="str">
        <f ca="1">RTD("ice.xl",,"*H",AZ$4,AZ$5,"",$AV7)</f>
        <v/>
      </c>
      <c r="BA7" s="17">
        <f ca="1">AV7</f>
        <v>42914.333333333336</v>
      </c>
      <c r="BB7" s="24" t="e">
        <f ca="1">AW7/AW$259-1</f>
        <v>#VALUE!</v>
      </c>
      <c r="BC7" s="24" t="e">
        <f ca="1">AX7/AX$259-1</f>
        <v>#VALUE!</v>
      </c>
      <c r="BD7" s="24" t="e">
        <f ca="1">AY7/AY$259-1</f>
        <v>#VALUE!</v>
      </c>
      <c r="BE7" s="24" t="e">
        <f ca="1">AZ7/AZ$259-1</f>
        <v>#VALUE!</v>
      </c>
    </row>
    <row r="8" spans="2:57" x14ac:dyDescent="0.3">
      <c r="B8" s="34"/>
      <c r="C8" s="34"/>
      <c r="D8" s="34"/>
      <c r="G8" s="13" t="s">
        <v>3</v>
      </c>
      <c r="H8" s="9">
        <f>RTD("ice.xl",,H$3,$G8)</f>
        <v>109.58</v>
      </c>
      <c r="I8" s="9">
        <f>RTD("ice.xl",,I$3,$G8)</f>
        <v>77.59</v>
      </c>
      <c r="J8" s="9">
        <f>RTD("ice.xl",,J$3,$G8)</f>
        <v>138.52000000000001</v>
      </c>
      <c r="K8" s="9"/>
      <c r="L8" s="13"/>
      <c r="M8" s="13"/>
      <c r="N8" s="13"/>
      <c r="O8" s="13"/>
      <c r="P8" s="9"/>
      <c r="Q8" s="13"/>
      <c r="R8" s="13"/>
      <c r="S8" s="13"/>
      <c r="T8" s="13"/>
      <c r="AV8" s="17">
        <f ca="1">RTD("ice.xl",,"*HT",_xll.FSJoinRange(AW4:AZ4),"D[tl:Union]","6/28/2016;6/28/2017","251")</f>
        <v>42913.333333333336</v>
      </c>
      <c r="AW8" s="2" t="str">
        <f ca="1">RTD("ice.xl",,"*H",AW$4,AW$5,"",$AV8)</f>
        <v/>
      </c>
      <c r="AX8" s="2" t="str">
        <f ca="1">RTD("ice.xl",,"*H",AX$4,AX$5,"",$AV8)</f>
        <v/>
      </c>
      <c r="AY8" s="2" t="str">
        <f ca="1">RTD("ice.xl",,"*H",AY$4,AY$5,"",$AV8)</f>
        <v/>
      </c>
      <c r="AZ8" s="2" t="str">
        <f ca="1">RTD("ice.xl",,"*H",AZ$4,AZ$5,"",$AV8)</f>
        <v/>
      </c>
      <c r="BA8" s="17">
        <f t="shared" ref="BA8:BA71" ca="1" si="0">AV8</f>
        <v>42913.333333333336</v>
      </c>
      <c r="BB8" s="24" t="e">
        <f t="shared" ref="BB8:BB71" ca="1" si="1">AW8/AW$259-1</f>
        <v>#VALUE!</v>
      </c>
      <c r="BC8" s="24" t="e">
        <f t="shared" ref="BC8:BC71" ca="1" si="2">AX8/AX$259-1</f>
        <v>#VALUE!</v>
      </c>
      <c r="BD8" s="24" t="e">
        <f t="shared" ref="BD8:BD71" ca="1" si="3">AY8/AY$259-1</f>
        <v>#VALUE!</v>
      </c>
      <c r="BE8" s="24" t="e">
        <f t="shared" ref="BE8:BE71" ca="1" si="4">AZ8/AZ$259-1</f>
        <v>#VALUE!</v>
      </c>
    </row>
    <row r="9" spans="2:57" x14ac:dyDescent="0.3">
      <c r="B9" s="34"/>
      <c r="C9" s="34"/>
      <c r="D9" s="34"/>
      <c r="G9" s="9" t="s">
        <v>4</v>
      </c>
      <c r="H9" s="9">
        <f>RTD("ice.xl",,H$3,$G9)</f>
        <v>109.6</v>
      </c>
      <c r="I9" s="9">
        <f>RTD("ice.xl",,I$3,$G9)</f>
        <v>77.599999999999994</v>
      </c>
      <c r="J9" s="9">
        <f>RTD("ice.xl",,J$3,$G9)</f>
        <v>138.54</v>
      </c>
      <c r="K9" s="9"/>
      <c r="L9" s="9"/>
      <c r="M9" s="9"/>
      <c r="N9" s="9"/>
      <c r="O9" s="9"/>
      <c r="P9" s="9"/>
      <c r="Q9" s="9"/>
      <c r="R9" s="11"/>
      <c r="S9" s="11"/>
      <c r="T9" s="11"/>
      <c r="AV9" s="17">
        <f ca="1">RTD("ice.xl",,"*HT",_xll.FSJoinRange(AW4:AZ4),"D[tl:Union]","6/28/2016;6/28/2017","250")</f>
        <v>42912.333333333336</v>
      </c>
      <c r="AW9" s="2" t="str">
        <f ca="1">RTD("ice.xl",,"*H",AW$4,AW$5,"",$AV9)</f>
        <v/>
      </c>
      <c r="AX9" s="2" t="str">
        <f ca="1">RTD("ice.xl",,"*H",AX$4,AX$5,"",$AV9)</f>
        <v/>
      </c>
      <c r="AY9" s="2" t="str">
        <f ca="1">RTD("ice.xl",,"*H",AY$4,AY$5,"",$AV9)</f>
        <v/>
      </c>
      <c r="AZ9" s="2" t="str">
        <f ca="1">RTD("ice.xl",,"*H",AZ$4,AZ$5,"",$AV9)</f>
        <v/>
      </c>
      <c r="BA9" s="17">
        <f t="shared" ca="1" si="0"/>
        <v>42912.333333333336</v>
      </c>
      <c r="BB9" s="24" t="e">
        <f t="shared" ca="1" si="1"/>
        <v>#VALUE!</v>
      </c>
      <c r="BC9" s="24" t="e">
        <f t="shared" ca="1" si="2"/>
        <v>#VALUE!</v>
      </c>
      <c r="BD9" s="24" t="e">
        <f t="shared" ca="1" si="3"/>
        <v>#VALUE!</v>
      </c>
      <c r="BE9" s="24" t="e">
        <f t="shared" ca="1" si="4"/>
        <v>#VALUE!</v>
      </c>
    </row>
    <row r="10" spans="2:57" ht="15.75" customHeight="1" x14ac:dyDescent="0.3">
      <c r="B10" s="34"/>
      <c r="C10" s="34"/>
      <c r="D10" s="34"/>
      <c r="G10" s="9" t="s">
        <v>6</v>
      </c>
      <c r="H10" s="9">
        <f>RTD("ice.xl",,H$3,$G10)</f>
        <v>111.67</v>
      </c>
      <c r="I10" s="9">
        <f>RTD("ice.xl",,I$3,$G10)</f>
        <v>78.5</v>
      </c>
      <c r="J10" s="9">
        <f>RTD("ice.xl",,J$3,$G10)</f>
        <v>138.75</v>
      </c>
      <c r="K10" s="9"/>
      <c r="L10" s="9"/>
      <c r="M10" s="9"/>
      <c r="N10" s="9"/>
      <c r="O10" s="9"/>
      <c r="P10" s="9"/>
      <c r="Q10" s="9"/>
      <c r="R10" s="9"/>
      <c r="S10" s="9"/>
      <c r="T10" s="9"/>
      <c r="AV10" s="17">
        <f ca="1">RTD("ice.xl",,"*HT",_xll.FSJoinRange(AW4:AZ4),"D[tl:Union]","6/28/2016;6/28/2017","249")</f>
        <v>42909.333333333336</v>
      </c>
      <c r="AW10" s="2" t="str">
        <f ca="1">RTD("ice.xl",,"*H",AW$4,AW$5,"",$AV10)</f>
        <v/>
      </c>
      <c r="AX10" s="2" t="str">
        <f ca="1">RTD("ice.xl",,"*H",AX$4,AX$5,"",$AV10)</f>
        <v/>
      </c>
      <c r="AY10" s="2" t="str">
        <f ca="1">RTD("ice.xl",,"*H",AY$4,AY$5,"",$AV10)</f>
        <v/>
      </c>
      <c r="AZ10" s="2" t="str">
        <f ca="1">RTD("ice.xl",,"*H",AZ$4,AZ$5,"",$AV10)</f>
        <v/>
      </c>
      <c r="BA10" s="17">
        <f t="shared" ca="1" si="0"/>
        <v>42909.333333333336</v>
      </c>
      <c r="BB10" s="24" t="e">
        <f t="shared" ca="1" si="1"/>
        <v>#VALUE!</v>
      </c>
      <c r="BC10" s="24" t="e">
        <f t="shared" ca="1" si="2"/>
        <v>#VALUE!</v>
      </c>
      <c r="BD10" s="24" t="e">
        <f t="shared" ca="1" si="3"/>
        <v>#VALUE!</v>
      </c>
      <c r="BE10" s="24" t="e">
        <f t="shared" ca="1" si="4"/>
        <v>#VALUE!</v>
      </c>
    </row>
    <row r="11" spans="2:57" x14ac:dyDescent="0.3">
      <c r="B11" s="34"/>
      <c r="C11" s="34"/>
      <c r="D11" s="34"/>
      <c r="G11" s="9" t="s">
        <v>7</v>
      </c>
      <c r="H11" s="9">
        <f>RTD("ice.xl",,H$3,$G11)</f>
        <v>112.05</v>
      </c>
      <c r="I11" s="9">
        <f>RTD("ice.xl",,I$3,$G11)</f>
        <v>78.59</v>
      </c>
      <c r="J11" s="9">
        <f>RTD("ice.xl",,J$3,$G11)</f>
        <v>139.34</v>
      </c>
      <c r="K11" s="9"/>
      <c r="L11" s="9"/>
      <c r="M11" s="9"/>
      <c r="N11" s="9"/>
      <c r="O11" s="9"/>
      <c r="P11" s="9"/>
      <c r="Q11" s="9"/>
      <c r="R11" s="9"/>
      <c r="S11" s="9"/>
      <c r="T11" s="9"/>
      <c r="AV11" s="17">
        <f ca="1">RTD("ice.xl",,"*HT",_xll.FSJoinRange(AW4:AZ4),"D[tl:Union]","6/28/2016;6/28/2017","248")</f>
        <v>42908.333333333336</v>
      </c>
      <c r="AW11" s="2" t="str">
        <f ca="1">RTD("ice.xl",,"*H",AW$4,AW$5,"",$AV11)</f>
        <v/>
      </c>
      <c r="AX11" s="2" t="str">
        <f ca="1">RTD("ice.xl",,"*H",AX$4,AX$5,"",$AV11)</f>
        <v/>
      </c>
      <c r="AY11" s="2" t="str">
        <f ca="1">RTD("ice.xl",,"*H",AY$4,AY$5,"",$AV11)</f>
        <v/>
      </c>
      <c r="AZ11" s="2" t="str">
        <f ca="1">RTD("ice.xl",,"*H",AZ$4,AZ$5,"",$AV11)</f>
        <v/>
      </c>
      <c r="BA11" s="17">
        <f t="shared" ca="1" si="0"/>
        <v>42908.333333333336</v>
      </c>
      <c r="BB11" s="24" t="e">
        <f t="shared" ca="1" si="1"/>
        <v>#VALUE!</v>
      </c>
      <c r="BC11" s="24" t="e">
        <f t="shared" ca="1" si="2"/>
        <v>#VALUE!</v>
      </c>
      <c r="BD11" s="24" t="e">
        <f t="shared" ca="1" si="3"/>
        <v>#VALUE!</v>
      </c>
      <c r="BE11" s="24" t="e">
        <f t="shared" ca="1" si="4"/>
        <v>#VALUE!</v>
      </c>
    </row>
    <row r="12" spans="2:57" ht="15" customHeight="1" x14ac:dyDescent="0.3">
      <c r="B12" s="34"/>
      <c r="C12" s="34"/>
      <c r="D12" s="34"/>
      <c r="G12" s="9" t="s">
        <v>8</v>
      </c>
      <c r="H12" s="9">
        <f>RTD("ice.xl",,H$3,$G12)</f>
        <v>108.85</v>
      </c>
      <c r="I12" s="9">
        <f>RTD("ice.xl",,I$3,$G12)</f>
        <v>77.27</v>
      </c>
      <c r="J12" s="9">
        <f>RTD("ice.xl",,J$3,$G12)</f>
        <v>137.66</v>
      </c>
      <c r="K12" s="9"/>
      <c r="L12" s="9"/>
      <c r="M12" s="9"/>
      <c r="N12" s="9"/>
      <c r="O12" s="9"/>
      <c r="P12" s="9"/>
      <c r="Q12" s="9"/>
      <c r="R12" s="9"/>
      <c r="S12" s="9"/>
      <c r="T12" s="9"/>
      <c r="AV12" s="17">
        <f ca="1">RTD("ice.xl",,"*HT",_xll.FSJoinRange(AW4:AZ4),"D[tl:Union]","6/28/2016;6/28/2017","247")</f>
        <v>42907.333333333336</v>
      </c>
      <c r="AW12" s="2" t="str">
        <f ca="1">RTD("ice.xl",,"*H",AW$4,AW$5,"",$AV12)</f>
        <v/>
      </c>
      <c r="AX12" s="2" t="str">
        <f ca="1">RTD("ice.xl",,"*H",AX$4,AX$5,"",$AV12)</f>
        <v/>
      </c>
      <c r="AY12" s="2" t="str">
        <f ca="1">RTD("ice.xl",,"*H",AY$4,AY$5,"",$AV12)</f>
        <v/>
      </c>
      <c r="AZ12" s="2" t="str">
        <f ca="1">RTD("ice.xl",,"*H",AZ$4,AZ$5,"",$AV12)</f>
        <v/>
      </c>
      <c r="BA12" s="17">
        <f t="shared" ca="1" si="0"/>
        <v>42907.333333333336</v>
      </c>
      <c r="BB12" s="24" t="e">
        <f t="shared" ca="1" si="1"/>
        <v>#VALUE!</v>
      </c>
      <c r="BC12" s="24" t="e">
        <f t="shared" ca="1" si="2"/>
        <v>#VALUE!</v>
      </c>
      <c r="BD12" s="24" t="e">
        <f t="shared" ca="1" si="3"/>
        <v>#VALUE!</v>
      </c>
      <c r="BE12" s="24" t="e">
        <f t="shared" ca="1" si="4"/>
        <v>#VALUE!</v>
      </c>
    </row>
    <row r="13" spans="2:57" x14ac:dyDescent="0.3">
      <c r="B13" s="34"/>
      <c r="C13" s="34"/>
      <c r="D13" s="34"/>
      <c r="G13" s="8" t="s">
        <v>38</v>
      </c>
      <c r="H13" s="9">
        <f>RTD("ice.xl",,H$3,"PrevPrice")</f>
        <v>112.62</v>
      </c>
      <c r="I13" s="9">
        <f>RTD("ice.xl",,I$3,"PrevPrice")</f>
        <v>79.209999999999994</v>
      </c>
      <c r="J13" s="9">
        <f>RTD("ice.xl",,J$3,"PrevPrice")</f>
        <v>139.07</v>
      </c>
      <c r="K13" s="9"/>
      <c r="L13" s="13"/>
      <c r="M13" s="13"/>
      <c r="N13" s="13"/>
      <c r="O13" s="13"/>
      <c r="P13" s="9"/>
      <c r="Q13" s="13"/>
      <c r="R13" s="13"/>
      <c r="S13" s="13"/>
      <c r="T13" s="13"/>
      <c r="AV13" s="17">
        <f ca="1">RTD("ice.xl",,"*HT",_xll.FSJoinRange(AW4:AZ4),"D[tl:Union]","6/28/2016;6/28/2017","246")</f>
        <v>42906.333333333336</v>
      </c>
      <c r="AW13" s="2" t="str">
        <f ca="1">RTD("ice.xl",,"*H",AW$4,AW$5,"",$AV13)</f>
        <v/>
      </c>
      <c r="AX13" s="2" t="str">
        <f ca="1">RTD("ice.xl",,"*H",AX$4,AX$5,"",$AV13)</f>
        <v/>
      </c>
      <c r="AY13" s="2" t="str">
        <f ca="1">RTD("ice.xl",,"*H",AY$4,AY$5,"",$AV13)</f>
        <v/>
      </c>
      <c r="AZ13" s="2" t="str">
        <f ca="1">RTD("ice.xl",,"*H",AZ$4,AZ$5,"",$AV13)</f>
        <v/>
      </c>
      <c r="BA13" s="17">
        <f t="shared" ca="1" si="0"/>
        <v>42906.333333333336</v>
      </c>
      <c r="BB13" s="24" t="e">
        <f t="shared" ca="1" si="1"/>
        <v>#VALUE!</v>
      </c>
      <c r="BC13" s="24" t="e">
        <f t="shared" ca="1" si="2"/>
        <v>#VALUE!</v>
      </c>
      <c r="BD13" s="24" t="e">
        <f t="shared" ca="1" si="3"/>
        <v>#VALUE!</v>
      </c>
      <c r="BE13" s="24" t="e">
        <f t="shared" ca="1" si="4"/>
        <v>#VALUE!</v>
      </c>
    </row>
    <row r="14" spans="2:57" x14ac:dyDescent="0.3">
      <c r="B14" s="34"/>
      <c r="C14" s="34"/>
      <c r="D14" s="34"/>
      <c r="G14" s="9" t="s">
        <v>9</v>
      </c>
      <c r="H14" s="20">
        <f>RTD("ice.xl",,H$3,G14)</f>
        <v>1329043</v>
      </c>
      <c r="I14" s="20">
        <f>RTD("ice.xl",,I$3,G14)</f>
        <v>1834029</v>
      </c>
      <c r="J14" s="20">
        <f>RTD("ice.xl",,J$3,G14)</f>
        <v>1500083</v>
      </c>
      <c r="K14" s="9"/>
      <c r="L14" s="9"/>
      <c r="M14" s="9"/>
      <c r="N14" s="9"/>
      <c r="O14" s="9"/>
      <c r="P14" s="9"/>
      <c r="Q14" s="9"/>
      <c r="R14" s="10"/>
      <c r="S14" s="10"/>
      <c r="T14" s="10"/>
      <c r="AV14" s="17">
        <f ca="1">RTD("ice.xl",,"*HT",_xll.FSJoinRange(AW4:AZ4),"D[tl:Union]","6/28/2016;6/28/2017","245")</f>
        <v>42905.333333333336</v>
      </c>
      <c r="AW14" s="2" t="str">
        <f ca="1">RTD("ice.xl",,"*H",AW$4,AW$5,"",$AV14)</f>
        <v/>
      </c>
      <c r="AX14" s="2" t="str">
        <f ca="1">RTD("ice.xl",,"*H",AX$4,AX$5,"",$AV14)</f>
        <v/>
      </c>
      <c r="AY14" s="2" t="str">
        <f ca="1">RTD("ice.xl",,"*H",AY$4,AY$5,"",$AV14)</f>
        <v/>
      </c>
      <c r="AZ14" s="2" t="str">
        <f ca="1">RTD("ice.xl",,"*H",AZ$4,AZ$5,"",$AV14)</f>
        <v/>
      </c>
      <c r="BA14" s="17">
        <f t="shared" ca="1" si="0"/>
        <v>42905.333333333336</v>
      </c>
      <c r="BB14" s="24" t="e">
        <f t="shared" ca="1" si="1"/>
        <v>#VALUE!</v>
      </c>
      <c r="BC14" s="24" t="e">
        <f t="shared" ca="1" si="2"/>
        <v>#VALUE!</v>
      </c>
      <c r="BD14" s="24" t="e">
        <f t="shared" ca="1" si="3"/>
        <v>#VALUE!</v>
      </c>
      <c r="BE14" s="24" t="e">
        <f t="shared" ca="1" si="4"/>
        <v>#VALUE!</v>
      </c>
    </row>
    <row r="15" spans="2:57" x14ac:dyDescent="0.3">
      <c r="B15" s="34"/>
      <c r="C15" s="34"/>
      <c r="D15" s="34"/>
      <c r="K15" s="9"/>
      <c r="L15" s="9"/>
      <c r="M15" s="9"/>
      <c r="N15" s="9"/>
      <c r="O15" s="9"/>
      <c r="P15" s="9"/>
      <c r="Q15" s="9"/>
      <c r="R15" s="12"/>
      <c r="S15" s="12"/>
      <c r="T15" s="12"/>
      <c r="AV15" s="17">
        <f ca="1">RTD("ice.xl",,"*HT",_xll.FSJoinRange(AW4:AZ4),"D[tl:Union]","6/28/2016;6/28/2017","244")</f>
        <v>42902.333333333336</v>
      </c>
      <c r="AW15" s="2" t="str">
        <f ca="1">RTD("ice.xl",,"*H",AW$4,AW$5,"",$AV15)</f>
        <v/>
      </c>
      <c r="AX15" s="2" t="str">
        <f ca="1">RTD("ice.xl",,"*H",AX$4,AX$5,"",$AV15)</f>
        <v/>
      </c>
      <c r="AY15" s="2" t="str">
        <f ca="1">RTD("ice.xl",,"*H",AY$4,AY$5,"",$AV15)</f>
        <v/>
      </c>
      <c r="AZ15" s="2" t="str">
        <f ca="1">RTD("ice.xl",,"*H",AZ$4,AZ$5,"",$AV15)</f>
        <v/>
      </c>
      <c r="BA15" s="17">
        <f t="shared" ca="1" si="0"/>
        <v>42902.333333333336</v>
      </c>
      <c r="BB15" s="24" t="e">
        <f t="shared" ca="1" si="1"/>
        <v>#VALUE!</v>
      </c>
      <c r="BC15" s="24" t="e">
        <f t="shared" ca="1" si="2"/>
        <v>#VALUE!</v>
      </c>
      <c r="BD15" s="24" t="e">
        <f t="shared" ca="1" si="3"/>
        <v>#VALUE!</v>
      </c>
      <c r="BE15" s="24" t="e">
        <f t="shared" ca="1" si="4"/>
        <v>#VALUE!</v>
      </c>
    </row>
    <row r="16" spans="2:57" ht="15.75" customHeight="1" thickBot="1" x14ac:dyDescent="0.35">
      <c r="B16" s="34"/>
      <c r="C16" s="34"/>
      <c r="D16" s="34"/>
      <c r="G16" s="35" t="s">
        <v>10</v>
      </c>
      <c r="H16" s="35"/>
      <c r="I16" s="35"/>
      <c r="J16" s="35"/>
      <c r="K16" s="9"/>
      <c r="L16" s="9"/>
      <c r="M16" s="9"/>
      <c r="N16" s="9"/>
      <c r="O16" s="9"/>
      <c r="P16" s="9"/>
      <c r="Q16" s="9"/>
      <c r="R16" s="12"/>
      <c r="S16" s="12"/>
      <c r="T16" s="12"/>
      <c r="AV16" s="17">
        <f ca="1">RTD("ice.xl",,"*HT",_xll.FSJoinRange(AW4:AZ4),"D[tl:Union]","6/28/2016;6/28/2017","243")</f>
        <v>42901.333333333336</v>
      </c>
      <c r="AW16" s="2" t="str">
        <f ca="1">RTD("ice.xl",,"*H",AW$4,AW$5,"",$AV16)</f>
        <v/>
      </c>
      <c r="AX16" s="2" t="str">
        <f ca="1">RTD("ice.xl",,"*H",AX$4,AX$5,"",$AV16)</f>
        <v/>
      </c>
      <c r="AY16" s="2" t="str">
        <f ca="1">RTD("ice.xl",,"*H",AY$4,AY$5,"",$AV16)</f>
        <v/>
      </c>
      <c r="AZ16" s="2" t="str">
        <f ca="1">RTD("ice.xl",,"*H",AZ$4,AZ$5,"",$AV16)</f>
        <v/>
      </c>
      <c r="BA16" s="17">
        <f t="shared" ca="1" si="0"/>
        <v>42901.333333333336</v>
      </c>
      <c r="BB16" s="24" t="e">
        <f t="shared" ca="1" si="1"/>
        <v>#VALUE!</v>
      </c>
      <c r="BC16" s="24" t="e">
        <f t="shared" ca="1" si="2"/>
        <v>#VALUE!</v>
      </c>
      <c r="BD16" s="24" t="e">
        <f t="shared" ca="1" si="3"/>
        <v>#VALUE!</v>
      </c>
      <c r="BE16" s="24" t="e">
        <f t="shared" ca="1" si="4"/>
        <v>#VALUE!</v>
      </c>
    </row>
    <row r="17" spans="2:64" ht="15" customHeight="1" thickTop="1" x14ac:dyDescent="0.3">
      <c r="B17" s="34"/>
      <c r="C17" s="34"/>
      <c r="D17" s="34"/>
      <c r="G17" s="9" t="s">
        <v>10</v>
      </c>
      <c r="H17" s="9">
        <f>RTD("ice.xl",,H3,"Dividend")</f>
        <v>0.38</v>
      </c>
      <c r="I17" s="9">
        <f>RTD("ice.xl",,I3,"Dividend")</f>
        <v>0.08</v>
      </c>
      <c r="J17" s="9">
        <f>RTD("ice.xl",,J3,"Dividend")</f>
        <v>1.65</v>
      </c>
      <c r="K17" s="9"/>
      <c r="L17" s="9"/>
      <c r="M17" s="9"/>
      <c r="N17" s="9"/>
      <c r="O17" s="9"/>
      <c r="P17" s="9"/>
      <c r="AV17" s="17">
        <f ca="1">RTD("ice.xl",,"*HT",_xll.FSJoinRange(AW4:AZ4),"D[tl:Union]","6/28/2016;6/28/2017","242")</f>
        <v>42900.333333333336</v>
      </c>
      <c r="AW17" s="2" t="str">
        <f ca="1">RTD("ice.xl",,"*H",AW$4,AW$5,"",$AV17)</f>
        <v/>
      </c>
      <c r="AX17" s="2" t="str">
        <f ca="1">RTD("ice.xl",,"*H",AX$4,AX$5,"",$AV17)</f>
        <v/>
      </c>
      <c r="AY17" s="2" t="str">
        <f ca="1">RTD("ice.xl",,"*H",AY$4,AY$5,"",$AV17)</f>
        <v/>
      </c>
      <c r="AZ17" s="2" t="str">
        <f ca="1">RTD("ice.xl",,"*H",AZ$4,AZ$5,"",$AV17)</f>
        <v/>
      </c>
      <c r="BA17" s="17">
        <f t="shared" ca="1" si="0"/>
        <v>42900.333333333336</v>
      </c>
      <c r="BB17" s="24" t="e">
        <f t="shared" ca="1" si="1"/>
        <v>#VALUE!</v>
      </c>
      <c r="BC17" s="24" t="e">
        <f t="shared" ca="1" si="2"/>
        <v>#VALUE!</v>
      </c>
      <c r="BD17" s="24" t="e">
        <f t="shared" ca="1" si="3"/>
        <v>#VALUE!</v>
      </c>
      <c r="BE17" s="24" t="e">
        <f t="shared" ca="1" si="4"/>
        <v>#VALUE!</v>
      </c>
    </row>
    <row r="18" spans="2:64" x14ac:dyDescent="0.3">
      <c r="B18" s="34"/>
      <c r="C18" s="34"/>
      <c r="D18" s="34"/>
      <c r="G18" s="9" t="s">
        <v>11</v>
      </c>
      <c r="H18" s="9">
        <f>RTD("ice.xl",,H3,"Annual Dividend")</f>
        <v>1.52</v>
      </c>
      <c r="I18" s="9">
        <f>RTD("ice.xl",,I3,"Annual Dividend")</f>
        <v>0.32</v>
      </c>
      <c r="J18" s="9">
        <f>RTD("ice.xl",,J3,"Annual Dividend")</f>
        <v>6.6</v>
      </c>
      <c r="K18" s="9"/>
      <c r="L18" s="13"/>
      <c r="M18" s="13"/>
      <c r="N18" s="13"/>
      <c r="O18" s="13"/>
      <c r="P18" s="9"/>
      <c r="Q18" s="13"/>
      <c r="R18" s="13"/>
      <c r="S18" s="13"/>
      <c r="T18" s="13"/>
      <c r="AV18" s="17">
        <f ca="1">RTD("ice.xl",,"*HT",_xll.FSJoinRange(AW4:AZ4),"D[tl:Union]","6/28/2016;6/28/2017","241")</f>
        <v>42899.333333333336</v>
      </c>
      <c r="AW18" s="2" t="str">
        <f ca="1">RTD("ice.xl",,"*H",AW$4,AW$5,"",$AV18)</f>
        <v/>
      </c>
      <c r="AX18" s="2" t="str">
        <f ca="1">RTD("ice.xl",,"*H",AX$4,AX$5,"",$AV18)</f>
        <v/>
      </c>
      <c r="AY18" s="2" t="str">
        <f ca="1">RTD("ice.xl",,"*H",AY$4,AY$5,"",$AV18)</f>
        <v/>
      </c>
      <c r="AZ18" s="2" t="str">
        <f ca="1">RTD("ice.xl",,"*H",AZ$4,AZ$5,"",$AV18)</f>
        <v/>
      </c>
      <c r="BA18" s="17">
        <f t="shared" ca="1" si="0"/>
        <v>42899.333333333336</v>
      </c>
      <c r="BB18" s="24" t="e">
        <f t="shared" ca="1" si="1"/>
        <v>#VALUE!</v>
      </c>
      <c r="BC18" s="24" t="e">
        <f t="shared" ca="1" si="2"/>
        <v>#VALUE!</v>
      </c>
      <c r="BD18" s="24" t="e">
        <f t="shared" ca="1" si="3"/>
        <v>#VALUE!</v>
      </c>
      <c r="BE18" s="24" t="e">
        <f t="shared" ca="1" si="4"/>
        <v>#VALUE!</v>
      </c>
    </row>
    <row r="19" spans="2:64" x14ac:dyDescent="0.3">
      <c r="B19" s="34"/>
      <c r="C19" s="34"/>
      <c r="D19" s="34"/>
      <c r="G19" s="13" t="s">
        <v>12</v>
      </c>
      <c r="H19" s="9">
        <f>RTD("ice.xl",,H3,"Dividend Interval")</f>
        <v>90</v>
      </c>
      <c r="I19" s="9">
        <f>RTD("ice.xl",,I3,"Dividend Interval")</f>
        <v>90</v>
      </c>
      <c r="J19" s="9">
        <f>RTD("ice.xl",,J3,"Dividend Interval")</f>
        <v>90</v>
      </c>
      <c r="K19" s="9"/>
      <c r="L19" s="9"/>
      <c r="M19" s="9"/>
      <c r="N19" s="9"/>
      <c r="O19" s="9"/>
      <c r="P19" s="9"/>
      <c r="Q19" s="9"/>
      <c r="R19" s="10"/>
      <c r="S19" s="10"/>
      <c r="T19" s="10"/>
      <c r="AV19" s="17">
        <f ca="1">RTD("ice.xl",,"*HT",_xll.FSJoinRange(AW4:AZ4),"D[tl:Union]","6/28/2016;6/28/2017","240")</f>
        <v>42898.333333333336</v>
      </c>
      <c r="AW19" s="2" t="str">
        <f ca="1">RTD("ice.xl",,"*H",AW$4,AW$5,"",$AV19)</f>
        <v/>
      </c>
      <c r="AX19" s="2" t="str">
        <f ca="1">RTD("ice.xl",,"*H",AX$4,AX$5,"",$AV19)</f>
        <v/>
      </c>
      <c r="AY19" s="2" t="str">
        <f ca="1">RTD("ice.xl",,"*H",AY$4,AY$5,"",$AV19)</f>
        <v/>
      </c>
      <c r="AZ19" s="2" t="str">
        <f ca="1">RTD("ice.xl",,"*H",AZ$4,AZ$5,"",$AV19)</f>
        <v/>
      </c>
      <c r="BA19" s="17">
        <f t="shared" ca="1" si="0"/>
        <v>42898.333333333336</v>
      </c>
      <c r="BB19" s="24" t="e">
        <f t="shared" ca="1" si="1"/>
        <v>#VALUE!</v>
      </c>
      <c r="BC19" s="24" t="e">
        <f t="shared" ca="1" si="2"/>
        <v>#VALUE!</v>
      </c>
      <c r="BD19" s="24" t="e">
        <f t="shared" ca="1" si="3"/>
        <v>#VALUE!</v>
      </c>
      <c r="BE19" s="24" t="e">
        <f t="shared" ca="1" si="4"/>
        <v>#VALUE!</v>
      </c>
    </row>
    <row r="20" spans="2:64" x14ac:dyDescent="0.3">
      <c r="B20" s="34"/>
      <c r="C20" s="34"/>
      <c r="D20" s="34"/>
      <c r="G20" s="9" t="s">
        <v>13</v>
      </c>
      <c r="H20" s="21">
        <f>RTD("ice.xl",,H3,"Dividend Yield")/100</f>
        <v>1.3869880000000001E-2</v>
      </c>
      <c r="I20" s="21">
        <f>RTD("ice.xl",,I3,"Dividend Yield")/100</f>
        <v>4.1258400000000004E-3</v>
      </c>
      <c r="J20" s="21">
        <f>RTD("ice.xl",,J3,"Dividend Yield")/100</f>
        <v>4.7644930000000002E-2</v>
      </c>
      <c r="K20" s="9"/>
      <c r="L20" s="9"/>
      <c r="M20" s="9"/>
      <c r="N20" s="9"/>
      <c r="O20" s="9"/>
      <c r="P20" s="9"/>
      <c r="Q20" s="9"/>
      <c r="R20" s="12"/>
      <c r="S20" s="12"/>
      <c r="T20" s="12"/>
      <c r="AV20" s="17">
        <f ca="1">RTD("ice.xl",,"*HT",_xll.FSJoinRange(AW4:AZ4),"D[tl:Union]","6/28/2016;6/28/2017","239")</f>
        <v>42895.333333333336</v>
      </c>
      <c r="AW20" s="2" t="str">
        <f ca="1">RTD("ice.xl",,"*H",AW$4,AW$5,"",$AV20)</f>
        <v/>
      </c>
      <c r="AX20" s="2" t="str">
        <f ca="1">RTD("ice.xl",,"*H",AX$4,AX$5,"",$AV20)</f>
        <v/>
      </c>
      <c r="AY20" s="2" t="str">
        <f ca="1">RTD("ice.xl",,"*H",AY$4,AY$5,"",$AV20)</f>
        <v/>
      </c>
      <c r="AZ20" s="2" t="str">
        <f ca="1">RTD("ice.xl",,"*H",AZ$4,AZ$5,"",$AV20)</f>
        <v/>
      </c>
      <c r="BA20" s="17">
        <f t="shared" ca="1" si="0"/>
        <v>42895.333333333336</v>
      </c>
      <c r="BB20" s="24" t="e">
        <f t="shared" ca="1" si="1"/>
        <v>#VALUE!</v>
      </c>
      <c r="BC20" s="24" t="e">
        <f t="shared" ca="1" si="2"/>
        <v>#VALUE!</v>
      </c>
      <c r="BD20" s="24" t="e">
        <f t="shared" ca="1" si="3"/>
        <v>#VALUE!</v>
      </c>
      <c r="BE20" s="24" t="e">
        <f t="shared" ca="1" si="4"/>
        <v>#VALUE!</v>
      </c>
    </row>
    <row r="21" spans="2:64" x14ac:dyDescent="0.3">
      <c r="B21" s="34"/>
      <c r="C21" s="34"/>
      <c r="D21" s="34"/>
      <c r="G21" s="9" t="s">
        <v>14</v>
      </c>
      <c r="H21" s="14">
        <f>RTD("ice.xl",,H3,"XDivDate")</f>
        <v>44819</v>
      </c>
      <c r="I21" s="14">
        <f>RTD("ice.xl",,I3,"XDivDate")</f>
        <v>44739</v>
      </c>
      <c r="J21" s="14">
        <f>RTD("ice.xl",,J3,"XDivDate")</f>
        <v>44782</v>
      </c>
      <c r="K21" s="9"/>
      <c r="L21" s="9"/>
      <c r="M21" s="9"/>
      <c r="N21" s="9"/>
      <c r="O21" s="9"/>
      <c r="P21" s="9"/>
      <c r="Q21" s="9"/>
      <c r="R21" s="12"/>
      <c r="S21" s="12"/>
      <c r="T21" s="12"/>
      <c r="AV21" s="17">
        <f ca="1">RTD("ice.xl",,"*HT",_xll.FSJoinRange(AW4:AZ4),"D[tl:Union]","6/28/2016;6/28/2017","238")</f>
        <v>42894.333333333336</v>
      </c>
      <c r="AW21" s="2" t="str">
        <f ca="1">RTD("ice.xl",,"*H",AW$4,AW$5,"",$AV21)</f>
        <v/>
      </c>
      <c r="AX21" s="2" t="str">
        <f ca="1">RTD("ice.xl",,"*H",AX$4,AX$5,"",$AV21)</f>
        <v/>
      </c>
      <c r="AY21" s="2" t="str">
        <f ca="1">RTD("ice.xl",,"*H",AY$4,AY$5,"",$AV21)</f>
        <v/>
      </c>
      <c r="AZ21" s="2" t="str">
        <f ca="1">RTD("ice.xl",,"*H",AZ$4,AZ$5,"",$AV21)</f>
        <v/>
      </c>
      <c r="BA21" s="17">
        <f t="shared" ca="1" si="0"/>
        <v>42894.333333333336</v>
      </c>
      <c r="BB21" s="24" t="e">
        <f t="shared" ca="1" si="1"/>
        <v>#VALUE!</v>
      </c>
      <c r="BC21" s="24" t="e">
        <f t="shared" ca="1" si="2"/>
        <v>#VALUE!</v>
      </c>
      <c r="BD21" s="24" t="e">
        <f t="shared" ca="1" si="3"/>
        <v>#VALUE!</v>
      </c>
      <c r="BE21" s="24" t="e">
        <f t="shared" ca="1" si="4"/>
        <v>#VALUE!</v>
      </c>
    </row>
    <row r="22" spans="2:64" x14ac:dyDescent="0.3">
      <c r="B22" s="34"/>
      <c r="C22" s="34"/>
      <c r="D22" s="3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AV22" s="17">
        <f ca="1">RTD("ice.xl",,"*HT",_xll.FSJoinRange(AW4:AZ4),"D[tl:Union]","6/28/2016;6/28/2017","237")</f>
        <v>42893.333333333336</v>
      </c>
      <c r="AW22" s="2" t="str">
        <f ca="1">RTD("ice.xl",,"*H",AW$4,AW$5,"",$AV22)</f>
        <v/>
      </c>
      <c r="AX22" s="2" t="str">
        <f ca="1">RTD("ice.xl",,"*H",AX$4,AX$5,"",$AV22)</f>
        <v/>
      </c>
      <c r="AY22" s="2" t="str">
        <f ca="1">RTD("ice.xl",,"*H",AY$4,AY$5,"",$AV22)</f>
        <v/>
      </c>
      <c r="AZ22" s="2" t="str">
        <f ca="1">RTD("ice.xl",,"*H",AZ$4,AZ$5,"",$AV22)</f>
        <v/>
      </c>
      <c r="BA22" s="17">
        <f t="shared" ca="1" si="0"/>
        <v>42893.333333333336</v>
      </c>
      <c r="BB22" s="24" t="e">
        <f t="shared" ca="1" si="1"/>
        <v>#VALUE!</v>
      </c>
      <c r="BC22" s="24" t="e">
        <f t="shared" ca="1" si="2"/>
        <v>#VALUE!</v>
      </c>
      <c r="BD22" s="24" t="e">
        <f t="shared" ca="1" si="3"/>
        <v>#VALUE!</v>
      </c>
      <c r="BE22" s="24" t="e">
        <f t="shared" ca="1" si="4"/>
        <v>#VALUE!</v>
      </c>
    </row>
    <row r="23" spans="2:64" ht="15.75" customHeight="1" thickBot="1" x14ac:dyDescent="0.35">
      <c r="G23" s="35" t="s">
        <v>39</v>
      </c>
      <c r="H23" s="35"/>
      <c r="I23" s="35"/>
      <c r="J23" s="35"/>
      <c r="K23" s="9"/>
      <c r="L23" s="9"/>
      <c r="M23" s="9"/>
      <c r="N23" s="9"/>
      <c r="O23" s="9"/>
      <c r="P23" s="9"/>
      <c r="Q23" s="9"/>
      <c r="R23" s="9"/>
      <c r="S23" s="9"/>
      <c r="T23" s="9"/>
      <c r="AV23" s="17">
        <f ca="1">RTD("ice.xl",,"*HT",_xll.FSJoinRange(AW4:AZ4),"D[tl:Union]","6/28/2016;6/28/2017","236")</f>
        <v>42892.333333333336</v>
      </c>
      <c r="AW23" s="2" t="str">
        <f ca="1">RTD("ice.xl",,"*H",AW$4,AW$5,"",$AV23)</f>
        <v/>
      </c>
      <c r="AX23" s="2" t="str">
        <f ca="1">RTD("ice.xl",,"*H",AX$4,AX$5,"",$AV23)</f>
        <v/>
      </c>
      <c r="AY23" s="2" t="str">
        <f ca="1">RTD("ice.xl",,"*H",AY$4,AY$5,"",$AV23)</f>
        <v/>
      </c>
      <c r="AZ23" s="2" t="str">
        <f ca="1">RTD("ice.xl",,"*H",AZ$4,AZ$5,"",$AV23)</f>
        <v/>
      </c>
      <c r="BA23" s="17">
        <f t="shared" ca="1" si="0"/>
        <v>42892.333333333336</v>
      </c>
      <c r="BB23" s="24" t="e">
        <f t="shared" ca="1" si="1"/>
        <v>#VALUE!</v>
      </c>
      <c r="BC23" s="24" t="e">
        <f t="shared" ca="1" si="2"/>
        <v>#VALUE!</v>
      </c>
      <c r="BD23" s="24" t="e">
        <f t="shared" ca="1" si="3"/>
        <v>#VALUE!</v>
      </c>
      <c r="BE23" s="24" t="e">
        <f t="shared" ca="1" si="4"/>
        <v>#VALUE!</v>
      </c>
    </row>
    <row r="24" spans="2:64" ht="14.5" thickTop="1" x14ac:dyDescent="0.3">
      <c r="G24" s="9" t="s">
        <v>43</v>
      </c>
      <c r="H24" s="12">
        <f>RTD("ice.xl",,H3,"PE")</f>
        <v>18.243107999999999</v>
      </c>
      <c r="I24" s="12">
        <f>RTD("ice.xl",,I3,"PE")</f>
        <v>0</v>
      </c>
      <c r="J24" s="12">
        <f>RTD("ice.xl",,J3,"PE")</f>
        <v>22.288409999999999</v>
      </c>
      <c r="AV24" s="17">
        <f ca="1">RTD("ice.xl",,"*HT",_xll.FSJoinRange(AW4:AZ4),"D[tl:Union]","6/28/2016;6/28/2017","235")</f>
        <v>42891.333333333336</v>
      </c>
      <c r="AW24" s="2" t="str">
        <f ca="1">RTD("ice.xl",,"*H",AW$4,AW$5,"",$AV24)</f>
        <v/>
      </c>
      <c r="AX24" s="2" t="str">
        <f ca="1">RTD("ice.xl",,"*H",AX$4,AX$5,"",$AV24)</f>
        <v/>
      </c>
      <c r="AY24" s="2" t="str">
        <f ca="1">RTD("ice.xl",,"*H",AY$4,AY$5,"",$AV24)</f>
        <v/>
      </c>
      <c r="AZ24" s="2" t="str">
        <f ca="1">RTD("ice.xl",,"*H",AZ$4,AZ$5,"",$AV24)</f>
        <v/>
      </c>
      <c r="BA24" s="17">
        <f t="shared" ca="1" si="0"/>
        <v>42891.333333333336</v>
      </c>
      <c r="BB24" s="24" t="e">
        <f t="shared" ca="1" si="1"/>
        <v>#VALUE!</v>
      </c>
      <c r="BC24" s="24" t="e">
        <f t="shared" ca="1" si="2"/>
        <v>#VALUE!</v>
      </c>
      <c r="BD24" s="24" t="e">
        <f t="shared" ca="1" si="3"/>
        <v>#VALUE!</v>
      </c>
      <c r="BE24" s="24" t="e">
        <f t="shared" ca="1" si="4"/>
        <v>#VALUE!</v>
      </c>
    </row>
    <row r="25" spans="2:64" x14ac:dyDescent="0.3">
      <c r="G25" s="8" t="s">
        <v>44</v>
      </c>
      <c r="H25" s="1">
        <f>RTD("ice.xl",,H3,"EPS")</f>
        <v>6.0072000000000001</v>
      </c>
      <c r="I25" s="1">
        <f>RTD("ice.xl",,I3,"EPS")</f>
        <v>-0.70030000000000003</v>
      </c>
      <c r="J25" s="1">
        <f>RTD("ice.xl",,J3,"EPS")</f>
        <v>6.2150999999999996</v>
      </c>
      <c r="AV25" s="17">
        <f ca="1">RTD("ice.xl",,"*HT",_xll.FSJoinRange(AW4:AZ4),"D[tl:Union]","6/28/2016;6/28/2017","234")</f>
        <v>42888.333333333336</v>
      </c>
      <c r="AW25" s="2" t="str">
        <f ca="1">RTD("ice.xl",,"*H",AW$4,AW$5,"",$AV25)</f>
        <v/>
      </c>
      <c r="AX25" s="2" t="str">
        <f ca="1">RTD("ice.xl",,"*H",AX$4,AX$5,"",$AV25)</f>
        <v/>
      </c>
      <c r="AY25" s="2" t="str">
        <f ca="1">RTD("ice.xl",,"*H",AY$4,AY$5,"",$AV25)</f>
        <v/>
      </c>
      <c r="AZ25" s="2" t="str">
        <f ca="1">RTD("ice.xl",,"*H",AZ$4,AZ$5,"",$AV25)</f>
        <v/>
      </c>
      <c r="BA25" s="17">
        <f t="shared" ca="1" si="0"/>
        <v>42888.333333333336</v>
      </c>
      <c r="BB25" s="24" t="e">
        <f t="shared" ca="1" si="1"/>
        <v>#VALUE!</v>
      </c>
      <c r="BC25" s="24" t="e">
        <f t="shared" ca="1" si="2"/>
        <v>#VALUE!</v>
      </c>
      <c r="BD25" s="24" t="e">
        <f t="shared" ca="1" si="3"/>
        <v>#VALUE!</v>
      </c>
      <c r="BE25" s="24" t="e">
        <f t="shared" ca="1" si="4"/>
        <v>#VALUE!</v>
      </c>
    </row>
    <row r="26" spans="2:64" x14ac:dyDescent="0.3">
      <c r="H26" s="7"/>
      <c r="AV26" s="17">
        <f ca="1">RTD("ice.xl",,"*HT",_xll.FSJoinRange(AW4:AZ4),"D[tl:Union]","6/28/2016;6/28/2017","233")</f>
        <v>42887.333333333336</v>
      </c>
      <c r="AW26" s="2" t="str">
        <f ca="1">RTD("ice.xl",,"*H",AW$4,AW$5,"",$AV26)</f>
        <v/>
      </c>
      <c r="AX26" s="2" t="str">
        <f ca="1">RTD("ice.xl",,"*H",AX$4,AX$5,"",$AV26)</f>
        <v/>
      </c>
      <c r="AY26" s="2" t="str">
        <f ca="1">RTD("ice.xl",,"*H",AY$4,AY$5,"",$AV26)</f>
        <v/>
      </c>
      <c r="AZ26" s="2" t="str">
        <f ca="1">RTD("ice.xl",,"*H",AZ$4,AZ$5,"",$AV26)</f>
        <v/>
      </c>
      <c r="BA26" s="17">
        <f t="shared" ca="1" si="0"/>
        <v>42887.333333333336</v>
      </c>
      <c r="BB26" s="24" t="e">
        <f t="shared" ca="1" si="1"/>
        <v>#VALUE!</v>
      </c>
      <c r="BC26" s="24" t="e">
        <f t="shared" ca="1" si="2"/>
        <v>#VALUE!</v>
      </c>
      <c r="BD26" s="24" t="e">
        <f t="shared" ca="1" si="3"/>
        <v>#VALUE!</v>
      </c>
      <c r="BE26" s="24" t="e">
        <f t="shared" ca="1" si="4"/>
        <v>#VALUE!</v>
      </c>
    </row>
    <row r="27" spans="2:64" ht="15.75" customHeight="1" thickBot="1" x14ac:dyDescent="0.35">
      <c r="G27" s="35" t="s">
        <v>40</v>
      </c>
      <c r="H27" s="35"/>
      <c r="I27" s="35"/>
      <c r="J27" s="35"/>
      <c r="AV27" s="17">
        <f ca="1">RTD("ice.xl",,"*HT",_xll.FSJoinRange(AW4:AZ4),"D[tl:Union]","6/28/2016;6/28/2017","232")</f>
        <v>42886.333333333336</v>
      </c>
      <c r="AW27" s="2" t="str">
        <f ca="1">RTD("ice.xl",,"*H",AW$4,AW$5,"",$AV27)</f>
        <v/>
      </c>
      <c r="AX27" s="2" t="str">
        <f ca="1">RTD("ice.xl",,"*H",AX$4,AX$5,"",$AV27)</f>
        <v/>
      </c>
      <c r="AY27" s="2" t="str">
        <f ca="1">RTD("ice.xl",,"*H",AY$4,AY$5,"",$AV27)</f>
        <v/>
      </c>
      <c r="AZ27" s="2" t="str">
        <f ca="1">RTD("ice.xl",,"*H",AZ$4,AZ$5,"",$AV27)</f>
        <v/>
      </c>
      <c r="BA27" s="17">
        <f t="shared" ca="1" si="0"/>
        <v>42886.333333333336</v>
      </c>
      <c r="BB27" s="24" t="e">
        <f t="shared" ca="1" si="1"/>
        <v>#VALUE!</v>
      </c>
      <c r="BC27" s="24" t="e">
        <f t="shared" ca="1" si="2"/>
        <v>#VALUE!</v>
      </c>
      <c r="BD27" s="24" t="e">
        <f t="shared" ca="1" si="3"/>
        <v>#VALUE!</v>
      </c>
      <c r="BE27" s="24" t="e">
        <f t="shared" ca="1" si="4"/>
        <v>#VALUE!</v>
      </c>
    </row>
    <row r="28" spans="2:64" ht="14.5" thickTop="1" x14ac:dyDescent="0.3">
      <c r="G28" s="1" t="s">
        <v>31</v>
      </c>
      <c r="H28" s="18">
        <f>RTD("ice.xl",,H3,"Shares")</f>
        <v>558458000</v>
      </c>
      <c r="I28" s="18">
        <f>RTD("ice.xl",,I3,"Shares")</f>
        <v>1096550000</v>
      </c>
      <c r="J28" s="18">
        <f>RTD("ice.xl",,J3,"Shares")</f>
        <v>903180000</v>
      </c>
      <c r="AV28" s="17">
        <f ca="1">RTD("ice.xl",,"*HT",_xll.FSJoinRange(AW4:AZ4),"D[tl:Union]","6/28/2016;6/28/2017","231")</f>
        <v>42885.333333333336</v>
      </c>
      <c r="AW28" s="2" t="str">
        <f ca="1">RTD("ice.xl",,"*H",AW$4,AW$5,"",$AV28)</f>
        <v/>
      </c>
      <c r="AX28" s="2" t="str">
        <f ca="1">RTD("ice.xl",,"*H",AX$4,AX$5,"",$AV28)</f>
        <v/>
      </c>
      <c r="AY28" s="2" t="str">
        <f ca="1">RTD("ice.xl",,"*H",AY$4,AY$5,"",$AV28)</f>
        <v/>
      </c>
      <c r="AZ28" s="2" t="str">
        <f ca="1">RTD("ice.xl",,"*H",AZ$4,AZ$5,"",$AV28)</f>
        <v/>
      </c>
      <c r="BA28" s="17">
        <f t="shared" ca="1" si="0"/>
        <v>42885.333333333336</v>
      </c>
      <c r="BB28" s="24" t="e">
        <f t="shared" ca="1" si="1"/>
        <v>#VALUE!</v>
      </c>
      <c r="BC28" s="24" t="e">
        <f t="shared" ca="1" si="2"/>
        <v>#VALUE!</v>
      </c>
      <c r="BD28" s="24" t="e">
        <f t="shared" ca="1" si="3"/>
        <v>#VALUE!</v>
      </c>
      <c r="BE28" s="24" t="e">
        <f t="shared" ca="1" si="4"/>
        <v>#VALUE!</v>
      </c>
    </row>
    <row r="29" spans="2:64" ht="15" customHeight="1" x14ac:dyDescent="0.3">
      <c r="G29" s="8" t="s">
        <v>36</v>
      </c>
      <c r="H29" s="1">
        <f>RTD("ice.xl",,H3,"SharesOut")</f>
        <v>558.45799999999997</v>
      </c>
      <c r="I29" s="1">
        <f>RTD("ice.xl",,I3,"SharesOut")</f>
        <v>1096.55</v>
      </c>
      <c r="J29" s="1">
        <f>RTD("ice.xl",,J3,"SharesOut")</f>
        <v>903.18</v>
      </c>
      <c r="AV29" s="17">
        <f ca="1">RTD("ice.xl",,"*HT",_xll.FSJoinRange(AW4:AZ4),"D[tl:Union]","6/28/2016;6/28/2017","230")</f>
        <v>42881.333333333336</v>
      </c>
      <c r="AW29" s="2" t="str">
        <f ca="1">RTD("ice.xl",,"*H",AW$4,AW$5,"",$AV29)</f>
        <v/>
      </c>
      <c r="AX29" s="2" t="str">
        <f ca="1">RTD("ice.xl",,"*H",AX$4,AX$5,"",$AV29)</f>
        <v/>
      </c>
      <c r="AY29" s="2" t="str">
        <f ca="1">RTD("ice.xl",,"*H",AY$4,AY$5,"",$AV29)</f>
        <v/>
      </c>
      <c r="AZ29" s="2" t="str">
        <f ca="1">RTD("ice.xl",,"*H",AZ$4,AZ$5,"",$AV29)</f>
        <v/>
      </c>
      <c r="BA29" s="17">
        <f t="shared" ca="1" si="0"/>
        <v>42881.333333333336</v>
      </c>
      <c r="BB29" s="24" t="e">
        <f t="shared" ca="1" si="1"/>
        <v>#VALUE!</v>
      </c>
      <c r="BC29" s="24" t="e">
        <f t="shared" ca="1" si="2"/>
        <v>#VALUE!</v>
      </c>
      <c r="BD29" s="24" t="e">
        <f t="shared" ca="1" si="3"/>
        <v>#VALUE!</v>
      </c>
      <c r="BE29" s="24" t="e">
        <f t="shared" ca="1" si="4"/>
        <v>#VALUE!</v>
      </c>
    </row>
    <row r="30" spans="2:64" x14ac:dyDescent="0.3">
      <c r="G30" s="1" t="s">
        <v>24</v>
      </c>
      <c r="H30" s="1">
        <f>RTD("ice.xl",,H3,"Float")</f>
        <v>550.72289000000001</v>
      </c>
      <c r="I30" s="1">
        <f>RTD("ice.xl",,I3,"Float")</f>
        <v>1093.4138479999999</v>
      </c>
      <c r="J30" s="1">
        <f>RTD("ice.xl",,J3,"Float")</f>
        <v>898.61026500000003</v>
      </c>
      <c r="AV30" s="17">
        <f ca="1">RTD("ice.xl",,"*HT",_xll.FSJoinRange(AW4:AZ4),"D[tl:Union]","6/28/2016;6/28/2017","229")</f>
        <v>42880.333333333336</v>
      </c>
      <c r="AW30" s="2" t="str">
        <f ca="1">RTD("ice.xl",,"*H",AW$4,AW$5,"",$AV30)</f>
        <v/>
      </c>
      <c r="AX30" s="2" t="str">
        <f ca="1">RTD("ice.xl",,"*H",AX$4,AX$5,"",$AV30)</f>
        <v/>
      </c>
      <c r="AY30" s="2" t="str">
        <f ca="1">RTD("ice.xl",,"*H",AY$4,AY$5,"",$AV30)</f>
        <v/>
      </c>
      <c r="AZ30" s="2" t="str">
        <f ca="1">RTD("ice.xl",,"*H",AZ$4,AZ$5,"",$AV30)</f>
        <v/>
      </c>
      <c r="BA30" s="17">
        <f t="shared" ca="1" si="0"/>
        <v>42880.333333333336</v>
      </c>
      <c r="BB30" s="24" t="e">
        <f t="shared" ca="1" si="1"/>
        <v>#VALUE!</v>
      </c>
      <c r="BC30" s="24" t="e">
        <f t="shared" ca="1" si="2"/>
        <v>#VALUE!</v>
      </c>
      <c r="BD30" s="24" t="e">
        <f t="shared" ca="1" si="3"/>
        <v>#VALUE!</v>
      </c>
      <c r="BE30" s="24" t="e">
        <f t="shared" ca="1" si="4"/>
        <v>#VALUE!</v>
      </c>
    </row>
    <row r="31" spans="2:64" x14ac:dyDescent="0.3">
      <c r="G31" s="1" t="s">
        <v>32</v>
      </c>
      <c r="H31" s="1">
        <f>RTD("ice.xl",,H3,"PRD_Ratio")</f>
        <v>3.13</v>
      </c>
      <c r="I31" s="1">
        <f>RTD("ice.xl",,I3,"PRD_Ratio")</f>
        <v>2.1</v>
      </c>
      <c r="J31" s="1">
        <f>RTD("ice.xl",,J3,"PRD_Ratio")</f>
        <v>4.08</v>
      </c>
      <c r="AV31" s="17">
        <f ca="1">RTD("ice.xl",,"*HT",_xll.FSJoinRange(AW4:AZ4),"D[tl:Union]","6/28/2016;6/28/2017","228")</f>
        <v>42879.333333333336</v>
      </c>
      <c r="AW31" s="2" t="str">
        <f ca="1">RTD("ice.xl",,"*H",AW$4,AW$5,"",$AV31)</f>
        <v/>
      </c>
      <c r="AX31" s="2" t="str">
        <f ca="1">RTD("ice.xl",,"*H",AX$4,AX$5,"",$AV31)</f>
        <v/>
      </c>
      <c r="AY31" s="2" t="str">
        <f ca="1">RTD("ice.xl",,"*H",AY$4,AY$5,"",$AV31)</f>
        <v/>
      </c>
      <c r="AZ31" s="2" t="str">
        <f ca="1">RTD("ice.xl",,"*H",AZ$4,AZ$5,"",$AV31)</f>
        <v/>
      </c>
      <c r="BA31" s="17">
        <f t="shared" ca="1" si="0"/>
        <v>42879.333333333336</v>
      </c>
      <c r="BB31" s="24" t="e">
        <f t="shared" ca="1" si="1"/>
        <v>#VALUE!</v>
      </c>
      <c r="BC31" s="24" t="e">
        <f t="shared" ca="1" si="2"/>
        <v>#VALUE!</v>
      </c>
      <c r="BD31" s="24" t="e">
        <f t="shared" ca="1" si="3"/>
        <v>#VALUE!</v>
      </c>
      <c r="BE31" s="24" t="e">
        <f t="shared" ca="1" si="4"/>
        <v>#VALUE!</v>
      </c>
    </row>
    <row r="32" spans="2:64" x14ac:dyDescent="0.3">
      <c r="G32" s="9" t="s">
        <v>25</v>
      </c>
      <c r="H32" s="22">
        <f>RTD("ice.xl",,H3,G32)</f>
        <v>61201412220</v>
      </c>
      <c r="I32" s="22">
        <f>RTD("ice.xl",,I3,G32)</f>
        <v>85048418000</v>
      </c>
      <c r="J32" s="22">
        <f>RTD("ice.xl",,J3,G32)</f>
        <v>125112738546</v>
      </c>
      <c r="AV32" s="17">
        <f ca="1">RTD("ice.xl",,"*HT",_xll.FSJoinRange(AW4:AZ4),"D[tl:Union]","6/28/2016;6/28/2017","227")</f>
        <v>42878.333333333336</v>
      </c>
      <c r="AW32" s="2" t="str">
        <f ca="1">RTD("ice.xl",,"*H",AW$4,AW$5,"",$AV32)</f>
        <v/>
      </c>
      <c r="AX32" s="2" t="str">
        <f ca="1">RTD("ice.xl",,"*H",AX$4,AX$5,"",$AV32)</f>
        <v/>
      </c>
      <c r="AY32" s="2" t="str">
        <f ca="1">RTD("ice.xl",,"*H",AY$4,AY$5,"",$AV32)</f>
        <v/>
      </c>
      <c r="AZ32" s="2" t="str">
        <f ca="1">RTD("ice.xl",,"*H",AZ$4,AZ$5,"",$AV32)</f>
        <v/>
      </c>
      <c r="BA32" s="17">
        <f t="shared" ca="1" si="0"/>
        <v>42878.333333333336</v>
      </c>
      <c r="BB32" s="24" t="e">
        <f t="shared" ca="1" si="1"/>
        <v>#VALUE!</v>
      </c>
      <c r="BC32" s="24" t="e">
        <f t="shared" ca="1" si="2"/>
        <v>#VALUE!</v>
      </c>
      <c r="BD32" s="24" t="e">
        <f t="shared" ca="1" si="3"/>
        <v>#VALUE!</v>
      </c>
      <c r="BE32" s="24" t="e">
        <f t="shared" ca="1" si="4"/>
        <v>#VALUE!</v>
      </c>
      <c r="BL32" s="2" t="str">
        <f>RTD("ice.xl",,"IBM","ExpRatio")</f>
        <v/>
      </c>
    </row>
    <row r="33" spans="7:57" x14ac:dyDescent="0.3">
      <c r="AV33" s="17">
        <f ca="1">RTD("ice.xl",,"*HT",_xll.FSJoinRange(AW4:AZ4),"D[tl:Union]","6/28/2016;6/28/2017","226")</f>
        <v>42877.333333333336</v>
      </c>
      <c r="AW33" s="2" t="str">
        <f ca="1">RTD("ice.xl",,"*H",AW$4,AW$5,"",$AV33)</f>
        <v/>
      </c>
      <c r="AX33" s="2" t="str">
        <f ca="1">RTD("ice.xl",,"*H",AX$4,AX$5,"",$AV33)</f>
        <v/>
      </c>
      <c r="AY33" s="2" t="str">
        <f ca="1">RTD("ice.xl",,"*H",AY$4,AY$5,"",$AV33)</f>
        <v/>
      </c>
      <c r="AZ33" s="2" t="str">
        <f ca="1">RTD("ice.xl",,"*H",AZ$4,AZ$5,"",$AV33)</f>
        <v/>
      </c>
      <c r="BA33" s="17">
        <f t="shared" ca="1" si="0"/>
        <v>42877.333333333336</v>
      </c>
      <c r="BB33" s="24" t="e">
        <f t="shared" ca="1" si="1"/>
        <v>#VALUE!</v>
      </c>
      <c r="BC33" s="24" t="e">
        <f t="shared" ca="1" si="2"/>
        <v>#VALUE!</v>
      </c>
      <c r="BD33" s="24" t="e">
        <f t="shared" ca="1" si="3"/>
        <v>#VALUE!</v>
      </c>
      <c r="BE33" s="24" t="e">
        <f t="shared" ca="1" si="4"/>
        <v>#VALUE!</v>
      </c>
    </row>
    <row r="34" spans="7:57" ht="15" customHeight="1" thickBot="1" x14ac:dyDescent="0.35">
      <c r="G34" s="35" t="s">
        <v>41</v>
      </c>
      <c r="H34" s="35"/>
      <c r="I34" s="35"/>
      <c r="J34" s="35"/>
      <c r="AV34" s="17">
        <f ca="1">RTD("ice.xl",,"*HT",_xll.FSJoinRange(AW4:AZ4),"D[tl:Union]","6/28/2016;6/28/2017","225")</f>
        <v>42874.333333333336</v>
      </c>
      <c r="AW34" s="2" t="str">
        <f ca="1">RTD("ice.xl",,"*H",AW$4,AW$5,"",$AV34)</f>
        <v/>
      </c>
      <c r="AX34" s="2" t="str">
        <f ca="1">RTD("ice.xl",,"*H",AX$4,AX$5,"",$AV34)</f>
        <v/>
      </c>
      <c r="AY34" s="2" t="str">
        <f ca="1">RTD("ice.xl",,"*H",AY$4,AY$5,"",$AV34)</f>
        <v/>
      </c>
      <c r="AZ34" s="2" t="str">
        <f ca="1">RTD("ice.xl",,"*H",AZ$4,AZ$5,"",$AV34)</f>
        <v/>
      </c>
      <c r="BA34" s="17">
        <f t="shared" ca="1" si="0"/>
        <v>42874.333333333336</v>
      </c>
      <c r="BB34" s="24" t="e">
        <f t="shared" ca="1" si="1"/>
        <v>#VALUE!</v>
      </c>
      <c r="BC34" s="24" t="e">
        <f t="shared" ca="1" si="2"/>
        <v>#VALUE!</v>
      </c>
      <c r="BD34" s="24" t="e">
        <f t="shared" ca="1" si="3"/>
        <v>#VALUE!</v>
      </c>
      <c r="BE34" s="24" t="e">
        <f t="shared" ca="1" si="4"/>
        <v>#VALUE!</v>
      </c>
    </row>
    <row r="35" spans="7:57" ht="14.5" thickTop="1" x14ac:dyDescent="0.3">
      <c r="G35" s="1" t="s">
        <v>16</v>
      </c>
      <c r="H35" s="1">
        <f>RTD("ice.xl",,H3,"PRD__52WkReturn1")</f>
        <v>-3.2309999999999999</v>
      </c>
      <c r="I35" s="1">
        <f>RTD("ice.xl",,I3,"PRD__52WkReturn1")</f>
        <v>-20.327999999999999</v>
      </c>
      <c r="J35" s="1">
        <f>RTD("ice.xl",,J3,"PRD__52WkReturn1")</f>
        <v>5.2110000000000003</v>
      </c>
      <c r="AV35" s="17">
        <f ca="1">RTD("ice.xl",,"*HT",_xll.FSJoinRange(AW4:AZ4),"D[tl:Union]","6/28/2016;6/28/2017","224")</f>
        <v>42873.333333333336</v>
      </c>
      <c r="AW35" s="2" t="str">
        <f ca="1">RTD("ice.xl",,"*H",AW$4,AW$5,"",$AV35)</f>
        <v/>
      </c>
      <c r="AX35" s="2" t="str">
        <f ca="1">RTD("ice.xl",,"*H",AX$4,AX$5,"",$AV35)</f>
        <v/>
      </c>
      <c r="AY35" s="2" t="str">
        <f ca="1">RTD("ice.xl",,"*H",AY$4,AY$5,"",$AV35)</f>
        <v/>
      </c>
      <c r="AZ35" s="2" t="str">
        <f ca="1">RTD("ice.xl",,"*H",AZ$4,AZ$5,"",$AV35)</f>
        <v/>
      </c>
      <c r="BA35" s="17">
        <f t="shared" ca="1" si="0"/>
        <v>42873.333333333336</v>
      </c>
      <c r="BB35" s="24" t="e">
        <f t="shared" ca="1" si="1"/>
        <v>#VALUE!</v>
      </c>
      <c r="BC35" s="24" t="e">
        <f t="shared" ca="1" si="2"/>
        <v>#VALUE!</v>
      </c>
      <c r="BD35" s="24" t="e">
        <f t="shared" ca="1" si="3"/>
        <v>#VALUE!</v>
      </c>
      <c r="BE35" s="24" t="e">
        <f t="shared" ca="1" si="4"/>
        <v>#VALUE!</v>
      </c>
    </row>
    <row r="36" spans="7:57" ht="15.75" customHeight="1" x14ac:dyDescent="0.3">
      <c r="G36" s="1" t="s">
        <v>17</v>
      </c>
      <c r="H36" s="1">
        <f>RTD("ice.xl",,H3,"PRD__52WkReturn2")</f>
        <v>-2.0110000000000001</v>
      </c>
      <c r="I36" s="1">
        <f>RTD("ice.xl",,I3,"PRD__52WkReturn2")</f>
        <v>-20.006</v>
      </c>
      <c r="J36" s="1">
        <f>RTD("ice.xl",,J3,"PRD__52WkReturn2")</f>
        <v>10.189</v>
      </c>
      <c r="AV36" s="17">
        <f ca="1">RTD("ice.xl",,"*HT",_xll.FSJoinRange(AW4:AZ4),"D[tl:Union]","6/28/2016;6/28/2017","223")</f>
        <v>42872.333333333336</v>
      </c>
      <c r="AW36" s="2" t="str">
        <f ca="1">RTD("ice.xl",,"*H",AW$4,AW$5,"",$AV36)</f>
        <v/>
      </c>
      <c r="AX36" s="2" t="str">
        <f ca="1">RTD("ice.xl",,"*H",AX$4,AX$5,"",$AV36)</f>
        <v/>
      </c>
      <c r="AY36" s="2" t="str">
        <f ca="1">RTD("ice.xl",,"*H",AY$4,AY$5,"",$AV36)</f>
        <v/>
      </c>
      <c r="AZ36" s="2" t="str">
        <f ca="1">RTD("ice.xl",,"*H",AZ$4,AZ$5,"",$AV36)</f>
        <v/>
      </c>
      <c r="BA36" s="17">
        <f t="shared" ca="1" si="0"/>
        <v>42872.333333333336</v>
      </c>
      <c r="BB36" s="24" t="e">
        <f t="shared" ca="1" si="1"/>
        <v>#VALUE!</v>
      </c>
      <c r="BC36" s="24" t="e">
        <f t="shared" ca="1" si="2"/>
        <v>#VALUE!</v>
      </c>
      <c r="BD36" s="24" t="e">
        <f t="shared" ca="1" si="3"/>
        <v>#VALUE!</v>
      </c>
      <c r="BE36" s="24" t="e">
        <f t="shared" ca="1" si="4"/>
        <v>#VALUE!</v>
      </c>
    </row>
    <row r="37" spans="7:57" x14ac:dyDescent="0.3">
      <c r="G37" s="1" t="s">
        <v>18</v>
      </c>
      <c r="H37" s="1">
        <f>RTD("ice.xl",,H3,"PRD__52WkDividend")</f>
        <v>1.42</v>
      </c>
      <c r="I37" s="1">
        <f>RTD("ice.xl",,I3,"PRD__52WkDividend")</f>
        <v>0.32</v>
      </c>
      <c r="J37" s="1">
        <f>RTD("ice.xl",,J3,"PRD__52WkDividend")</f>
        <v>6.58</v>
      </c>
      <c r="AV37" s="17">
        <f ca="1">RTD("ice.xl",,"*HT",_xll.FSJoinRange(AW4:AZ4),"D[tl:Union]","6/28/2016;6/28/2017","222")</f>
        <v>42871.333333333336</v>
      </c>
      <c r="AW37" s="2" t="str">
        <f ca="1">RTD("ice.xl",,"*H",AW$4,AW$5,"",$AV37)</f>
        <v/>
      </c>
      <c r="AX37" s="2" t="str">
        <f ca="1">RTD("ice.xl",,"*H",AX$4,AX$5,"",$AV37)</f>
        <v/>
      </c>
      <c r="AY37" s="2" t="str">
        <f ca="1">RTD("ice.xl",,"*H",AY$4,AY$5,"",$AV37)</f>
        <v/>
      </c>
      <c r="AZ37" s="2" t="str">
        <f ca="1">RTD("ice.xl",,"*H",AZ$4,AZ$5,"",$AV37)</f>
        <v/>
      </c>
      <c r="BA37" s="17">
        <f t="shared" ca="1" si="0"/>
        <v>42871.333333333336</v>
      </c>
      <c r="BB37" s="24" t="e">
        <f t="shared" ca="1" si="1"/>
        <v>#VALUE!</v>
      </c>
      <c r="BC37" s="24" t="e">
        <f t="shared" ca="1" si="2"/>
        <v>#VALUE!</v>
      </c>
      <c r="BD37" s="24" t="e">
        <f t="shared" ca="1" si="3"/>
        <v>#VALUE!</v>
      </c>
      <c r="BE37" s="24" t="e">
        <f t="shared" ca="1" si="4"/>
        <v>#VALUE!</v>
      </c>
    </row>
    <row r="38" spans="7:57" ht="15.75" customHeight="1" x14ac:dyDescent="0.3">
      <c r="AV38" s="17">
        <f ca="1">RTD("ice.xl",,"*HT",_xll.FSJoinRange(AW4:AZ4),"D[tl:Union]","6/28/2016;6/28/2017","221")</f>
        <v>42870.333333333336</v>
      </c>
      <c r="AW38" s="2" t="str">
        <f ca="1">RTD("ice.xl",,"*H",AW$4,AW$5,"",$AV38)</f>
        <v/>
      </c>
      <c r="AX38" s="2" t="str">
        <f ca="1">RTD("ice.xl",,"*H",AX$4,AX$5,"",$AV38)</f>
        <v/>
      </c>
      <c r="AY38" s="2" t="str">
        <f ca="1">RTD("ice.xl",,"*H",AY$4,AY$5,"",$AV38)</f>
        <v/>
      </c>
      <c r="AZ38" s="2" t="str">
        <f ca="1">RTD("ice.xl",,"*H",AZ$4,AZ$5,"",$AV38)</f>
        <v/>
      </c>
      <c r="BA38" s="17">
        <f t="shared" ca="1" si="0"/>
        <v>42870.333333333336</v>
      </c>
      <c r="BB38" s="24" t="e">
        <f t="shared" ca="1" si="1"/>
        <v>#VALUE!</v>
      </c>
      <c r="BC38" s="24" t="e">
        <f t="shared" ca="1" si="2"/>
        <v>#VALUE!</v>
      </c>
      <c r="BD38" s="24" t="e">
        <f t="shared" ca="1" si="3"/>
        <v>#VALUE!</v>
      </c>
      <c r="BE38" s="24" t="e">
        <f t="shared" ca="1" si="4"/>
        <v>#VALUE!</v>
      </c>
    </row>
    <row r="39" spans="7:57" ht="15.75" customHeight="1" thickBot="1" x14ac:dyDescent="0.35">
      <c r="G39" s="35" t="s">
        <v>42</v>
      </c>
      <c r="H39" s="35"/>
      <c r="I39" s="35"/>
      <c r="J39" s="35"/>
      <c r="AV39" s="17">
        <f ca="1">RTD("ice.xl",,"*HT",_xll.FSJoinRange(AW4:AZ4),"D[tl:Union]","6/28/2016;6/28/2017","220")</f>
        <v>42867.333333333336</v>
      </c>
      <c r="AW39" s="2" t="str">
        <f ca="1">RTD("ice.xl",,"*H",AW$4,AW$5,"",$AV39)</f>
        <v/>
      </c>
      <c r="AX39" s="2" t="str">
        <f ca="1">RTD("ice.xl",,"*H",AX$4,AX$5,"",$AV39)</f>
        <v/>
      </c>
      <c r="AY39" s="2" t="str">
        <f ca="1">RTD("ice.xl",,"*H",AY$4,AY$5,"",$AV39)</f>
        <v/>
      </c>
      <c r="AZ39" s="2" t="str">
        <f ca="1">RTD("ice.xl",,"*H",AZ$4,AZ$5,"",$AV39)</f>
        <v/>
      </c>
      <c r="BA39" s="17">
        <f t="shared" ca="1" si="0"/>
        <v>42867.333333333336</v>
      </c>
      <c r="BB39" s="24" t="e">
        <f t="shared" ca="1" si="1"/>
        <v>#VALUE!</v>
      </c>
      <c r="BC39" s="24" t="e">
        <f t="shared" ca="1" si="2"/>
        <v>#VALUE!</v>
      </c>
      <c r="BD39" s="24" t="e">
        <f t="shared" ca="1" si="3"/>
        <v>#VALUE!</v>
      </c>
      <c r="BE39" s="24" t="e">
        <f t="shared" ca="1" si="4"/>
        <v>#VALUE!</v>
      </c>
    </row>
    <row r="40" spans="7:57" ht="14.5" thickTop="1" x14ac:dyDescent="0.3">
      <c r="G40" s="8" t="s">
        <v>23</v>
      </c>
      <c r="H40" s="1">
        <f>RTD("ice.xl",,H3,"EBITDA")</f>
        <v>4802</v>
      </c>
      <c r="I40" s="1">
        <f>RTD("ice.xl",,I3,"EBITDA")</f>
        <v>8354</v>
      </c>
      <c r="J40" s="1">
        <f>RTD("ice.xl",,J3,"EBITDA")</f>
        <v>13949</v>
      </c>
      <c r="AV40" s="17">
        <f ca="1">RTD("ice.xl",,"*HT",_xll.FSJoinRange(AW4:AZ4),"D[tl:Union]","6/28/2016;6/28/2017","219")</f>
        <v>42866.333333333336</v>
      </c>
      <c r="AW40" s="2" t="str">
        <f ca="1">RTD("ice.xl",,"*H",AW$4,AW$5,"",$AV40)</f>
        <v/>
      </c>
      <c r="AX40" s="2" t="str">
        <f ca="1">RTD("ice.xl",,"*H",AX$4,AX$5,"",$AV40)</f>
        <v/>
      </c>
      <c r="AY40" s="2" t="str">
        <f ca="1">RTD("ice.xl",,"*H",AY$4,AY$5,"",$AV40)</f>
        <v/>
      </c>
      <c r="AZ40" s="2" t="str">
        <f ca="1">RTD("ice.xl",,"*H",AZ$4,AZ$5,"",$AV40)</f>
        <v/>
      </c>
      <c r="BA40" s="17">
        <f t="shared" ca="1" si="0"/>
        <v>42866.333333333336</v>
      </c>
      <c r="BB40" s="24" t="e">
        <f t="shared" ca="1" si="1"/>
        <v>#VALUE!</v>
      </c>
      <c r="BC40" s="24" t="e">
        <f t="shared" ca="1" si="2"/>
        <v>#VALUE!</v>
      </c>
      <c r="BD40" s="24" t="e">
        <f t="shared" ca="1" si="3"/>
        <v>#VALUE!</v>
      </c>
      <c r="BE40" s="24" t="e">
        <f t="shared" ca="1" si="4"/>
        <v>#VALUE!</v>
      </c>
    </row>
    <row r="41" spans="7:57" ht="15.75" customHeight="1" x14ac:dyDescent="0.3">
      <c r="G41" s="1" t="s">
        <v>20</v>
      </c>
      <c r="H41" s="7">
        <f>RTD("ice.xl",,H3,"BETA")</f>
        <v>0.89810000000000001</v>
      </c>
      <c r="I41" s="7">
        <f>RTD("ice.xl",,I3,"BETA")</f>
        <v>1.1174999999999999</v>
      </c>
      <c r="J41" s="7">
        <f>RTD("ice.xl",,J3,"BETA")</f>
        <v>0.8528</v>
      </c>
      <c r="AV41" s="17">
        <f ca="1">RTD("ice.xl",,"*HT",_xll.FSJoinRange(AW4:AZ4),"D[tl:Union]","6/28/2016;6/28/2017","218")</f>
        <v>42865.333333333336</v>
      </c>
      <c r="AW41" s="2" t="str">
        <f ca="1">RTD("ice.xl",,"*H",AW$4,AW$5,"",$AV41)</f>
        <v/>
      </c>
      <c r="AX41" s="2" t="str">
        <f ca="1">RTD("ice.xl",,"*H",AX$4,AX$5,"",$AV41)</f>
        <v/>
      </c>
      <c r="AY41" s="2" t="str">
        <f ca="1">RTD("ice.xl",,"*H",AY$4,AY$5,"",$AV41)</f>
        <v/>
      </c>
      <c r="AZ41" s="2" t="str">
        <f ca="1">RTD("ice.xl",,"*H",AZ$4,AZ$5,"",$AV41)</f>
        <v/>
      </c>
      <c r="BA41" s="17">
        <f t="shared" ca="1" si="0"/>
        <v>42865.333333333336</v>
      </c>
      <c r="BB41" s="24" t="e">
        <f t="shared" ca="1" si="1"/>
        <v>#VALUE!</v>
      </c>
      <c r="BC41" s="24" t="e">
        <f t="shared" ca="1" si="2"/>
        <v>#VALUE!</v>
      </c>
      <c r="BD41" s="24" t="e">
        <f t="shared" ca="1" si="3"/>
        <v>#VALUE!</v>
      </c>
      <c r="BE41" s="24" t="e">
        <f t="shared" ca="1" si="4"/>
        <v>#VALUE!</v>
      </c>
    </row>
    <row r="42" spans="7:57" x14ac:dyDescent="0.3">
      <c r="G42" s="8" t="s">
        <v>45</v>
      </c>
      <c r="H42" s="1">
        <f>RTD("ice.xl",,H3,"CMPST_BOOKVAL")</f>
        <v>22832.722867</v>
      </c>
      <c r="I42" s="1">
        <f>RTD("ice.xl",,I3,"CMPST_BOOKVAL")</f>
        <v>34642.898427</v>
      </c>
      <c r="J42" s="1">
        <f>RTD("ice.xl",,J3,"CMPST_BOOKVAL")</f>
        <v>19408.994992</v>
      </c>
      <c r="AV42" s="17">
        <f ca="1">RTD("ice.xl",,"*HT",_xll.FSJoinRange(AW4:AZ4),"D[tl:Union]","6/28/2016;6/28/2017","217")</f>
        <v>42864.333333333336</v>
      </c>
      <c r="AW42" s="2" t="str">
        <f ca="1">RTD("ice.xl",,"*H",AW$4,AW$5,"",$AV42)</f>
        <v/>
      </c>
      <c r="AX42" s="2" t="str">
        <f ca="1">RTD("ice.xl",,"*H",AX$4,AX$5,"",$AV42)</f>
        <v/>
      </c>
      <c r="AY42" s="2" t="str">
        <f ca="1">RTD("ice.xl",,"*H",AY$4,AY$5,"",$AV42)</f>
        <v/>
      </c>
      <c r="AZ42" s="2" t="str">
        <f ca="1">RTD("ice.xl",,"*H",AZ$4,AZ$5,"",$AV42)</f>
        <v/>
      </c>
      <c r="BA42" s="17">
        <f t="shared" ca="1" si="0"/>
        <v>42864.333333333336</v>
      </c>
      <c r="BB42" s="24" t="e">
        <f t="shared" ca="1" si="1"/>
        <v>#VALUE!</v>
      </c>
      <c r="BC42" s="24" t="e">
        <f t="shared" ca="1" si="2"/>
        <v>#VALUE!</v>
      </c>
      <c r="BD42" s="24" t="e">
        <f t="shared" ca="1" si="3"/>
        <v>#VALUE!</v>
      </c>
      <c r="BE42" s="24" t="e">
        <f t="shared" ca="1" si="4"/>
        <v>#VALUE!</v>
      </c>
    </row>
    <row r="43" spans="7:57" x14ac:dyDescent="0.3">
      <c r="G43" s="1" t="s">
        <v>21</v>
      </c>
      <c r="H43" s="7">
        <f>RTD("ice.xl",,H3,"Book Value Per Share")</f>
        <v>40.885300000000001</v>
      </c>
      <c r="I43" s="7">
        <f>RTD("ice.xl",,I3,"Book Value Per Share")</f>
        <v>31.59263</v>
      </c>
      <c r="J43" s="7">
        <f>RTD("ice.xl",,J3,"Book Value Per Share")</f>
        <v>21.489619999999999</v>
      </c>
      <c r="AV43" s="17">
        <f ca="1">RTD("ice.xl",,"*HT",_xll.FSJoinRange(AW4:AZ4),"D[tl:Union]","6/28/2016;6/28/2017","216")</f>
        <v>42863.333333333336</v>
      </c>
      <c r="AW43" s="2" t="str">
        <f ca="1">RTD("ice.xl",,"*H",AW$4,AW$5,"",$AV43)</f>
        <v/>
      </c>
      <c r="AX43" s="2" t="str">
        <f ca="1">RTD("ice.xl",,"*H",AX$4,AX$5,"",$AV43)</f>
        <v/>
      </c>
      <c r="AY43" s="2" t="str">
        <f ca="1">RTD("ice.xl",,"*H",AY$4,AY$5,"",$AV43)</f>
        <v/>
      </c>
      <c r="AZ43" s="2" t="str">
        <f ca="1">RTD("ice.xl",,"*H",AZ$4,AZ$5,"",$AV43)</f>
        <v/>
      </c>
      <c r="BA43" s="17">
        <f t="shared" ca="1" si="0"/>
        <v>42863.333333333336</v>
      </c>
      <c r="BB43" s="24" t="e">
        <f t="shared" ca="1" si="1"/>
        <v>#VALUE!</v>
      </c>
      <c r="BC43" s="24" t="e">
        <f t="shared" ca="1" si="2"/>
        <v>#VALUE!</v>
      </c>
      <c r="BD43" s="24" t="e">
        <f t="shared" ca="1" si="3"/>
        <v>#VALUE!</v>
      </c>
      <c r="BE43" s="24" t="e">
        <f t="shared" ca="1" si="4"/>
        <v>#VALUE!</v>
      </c>
    </row>
    <row r="44" spans="7:57" x14ac:dyDescent="0.3">
      <c r="G44" s="1" t="s">
        <v>22</v>
      </c>
      <c r="H44" s="7" t="str">
        <f>RTD("ice.xl",,H3,"CurRatio")</f>
        <v/>
      </c>
      <c r="I44" s="7">
        <f>RTD("ice.xl",,I3,"CurRatio")</f>
        <v>1.1257349999999999</v>
      </c>
      <c r="J44" s="7">
        <f>RTD("ice.xl",,J3,"CurRatio")</f>
        <v>0.84430300000000003</v>
      </c>
      <c r="AV44" s="17">
        <f ca="1">RTD("ice.xl",,"*HT",_xll.FSJoinRange(AW4:AZ4),"D[tl:Union]","6/28/2016;6/28/2017","215")</f>
        <v>42860.333333333336</v>
      </c>
      <c r="AW44" s="2" t="str">
        <f ca="1">RTD("ice.xl",,"*H",AW$4,AW$5,"",$AV44)</f>
        <v/>
      </c>
      <c r="AX44" s="2" t="str">
        <f ca="1">RTD("ice.xl",,"*H",AX$4,AX$5,"",$AV44)</f>
        <v/>
      </c>
      <c r="AY44" s="2" t="str">
        <f ca="1">RTD("ice.xl",,"*H",AY$4,AY$5,"",$AV44)</f>
        <v/>
      </c>
      <c r="AZ44" s="2" t="str">
        <f ca="1">RTD("ice.xl",,"*H",AZ$4,AZ$5,"",$AV44)</f>
        <v/>
      </c>
      <c r="BA44" s="17">
        <f t="shared" ca="1" si="0"/>
        <v>42860.333333333336</v>
      </c>
      <c r="BB44" s="24" t="e">
        <f t="shared" ca="1" si="1"/>
        <v>#VALUE!</v>
      </c>
      <c r="BC44" s="24" t="e">
        <f t="shared" ca="1" si="2"/>
        <v>#VALUE!</v>
      </c>
      <c r="BD44" s="24" t="e">
        <f t="shared" ca="1" si="3"/>
        <v>#VALUE!</v>
      </c>
      <c r="BE44" s="24" t="e">
        <f t="shared" ca="1" si="4"/>
        <v>#VALUE!</v>
      </c>
    </row>
    <row r="45" spans="7:57" x14ac:dyDescent="0.3">
      <c r="G45" s="1" t="s">
        <v>28</v>
      </c>
      <c r="H45" s="7" t="str">
        <f>RTD("ice.xl",,H3,"QkRatio")</f>
        <v/>
      </c>
      <c r="I45" s="7">
        <f>RTD("ice.xl",,I3,"QkRatio")</f>
        <v>0.79997399999999996</v>
      </c>
      <c r="J45" s="7">
        <f>RTD("ice.xl",,J3,"QkRatio")</f>
        <v>0.79142100000000004</v>
      </c>
      <c r="AV45" s="17">
        <f ca="1">RTD("ice.xl",,"*HT",_xll.FSJoinRange(AW4:AZ4),"D[tl:Union]","6/28/2016;6/28/2017","214")</f>
        <v>42859.333333333336</v>
      </c>
      <c r="AW45" s="2" t="str">
        <f ca="1">RTD("ice.xl",,"*H",AW$4,AW$5,"",$AV45)</f>
        <v/>
      </c>
      <c r="AX45" s="2" t="str">
        <f ca="1">RTD("ice.xl",,"*H",AX$4,AX$5,"",$AV45)</f>
        <v/>
      </c>
      <c r="AY45" s="2" t="str">
        <f ca="1">RTD("ice.xl",,"*H",AY$4,AY$5,"",$AV45)</f>
        <v/>
      </c>
      <c r="AZ45" s="2" t="str">
        <f ca="1">RTD("ice.xl",,"*H",AZ$4,AZ$5,"",$AV45)</f>
        <v/>
      </c>
      <c r="BA45" s="17">
        <f t="shared" ca="1" si="0"/>
        <v>42859.333333333336</v>
      </c>
      <c r="BB45" s="24" t="e">
        <f t="shared" ca="1" si="1"/>
        <v>#VALUE!</v>
      </c>
      <c r="BC45" s="24" t="e">
        <f t="shared" ca="1" si="2"/>
        <v>#VALUE!</v>
      </c>
      <c r="BD45" s="24" t="e">
        <f t="shared" ca="1" si="3"/>
        <v>#VALUE!</v>
      </c>
      <c r="BE45" s="24" t="e">
        <f t="shared" ca="1" si="4"/>
        <v>#VALUE!</v>
      </c>
    </row>
    <row r="46" spans="7:57" x14ac:dyDescent="0.3">
      <c r="G46" s="1" t="s">
        <v>29</v>
      </c>
      <c r="H46" s="7">
        <f>RTD("ice.xl",,H3,"ROA")</f>
        <v>1.930183</v>
      </c>
      <c r="I46" s="7">
        <f>RTD("ice.xl",,I3,"ROA")</f>
        <v>-1.98346</v>
      </c>
      <c r="J46" s="7">
        <f>RTD("ice.xl",,J3,"ROA")</f>
        <v>4.1688989999999997</v>
      </c>
      <c r="AV46" s="17">
        <f ca="1">RTD("ice.xl",,"*HT",_xll.FSJoinRange(AW4:AZ4),"D[tl:Union]","6/28/2016;6/28/2017","213")</f>
        <v>42858.333333333336</v>
      </c>
      <c r="AW46" s="2" t="str">
        <f ca="1">RTD("ice.xl",,"*H",AW$4,AW$5,"",$AV46)</f>
        <v/>
      </c>
      <c r="AX46" s="2" t="str">
        <f ca="1">RTD("ice.xl",,"*H",AX$4,AX$5,"",$AV46)</f>
        <v/>
      </c>
      <c r="AY46" s="2" t="str">
        <f ca="1">RTD("ice.xl",,"*H",AY$4,AY$5,"",$AV46)</f>
        <v/>
      </c>
      <c r="AZ46" s="2" t="str">
        <f ca="1">RTD("ice.xl",,"*H",AZ$4,AZ$5,"",$AV46)</f>
        <v/>
      </c>
      <c r="BA46" s="17">
        <f t="shared" ca="1" si="0"/>
        <v>42858.333333333336</v>
      </c>
      <c r="BB46" s="24" t="e">
        <f t="shared" ca="1" si="1"/>
        <v>#VALUE!</v>
      </c>
      <c r="BC46" s="24" t="e">
        <f t="shared" ca="1" si="2"/>
        <v>#VALUE!</v>
      </c>
      <c r="BD46" s="24" t="e">
        <f t="shared" ca="1" si="3"/>
        <v>#VALUE!</v>
      </c>
      <c r="BE46" s="24" t="e">
        <f t="shared" ca="1" si="4"/>
        <v>#VALUE!</v>
      </c>
    </row>
    <row r="47" spans="7:57" x14ac:dyDescent="0.3">
      <c r="G47" s="1" t="s">
        <v>30</v>
      </c>
      <c r="H47" s="7">
        <f>RTD("ice.xl",,H3,"ROE")</f>
        <v>15.364286999999999</v>
      </c>
      <c r="I47" s="7">
        <f>RTD("ice.xl",,I3,"ROE")</f>
        <v>-12.316542999999999</v>
      </c>
      <c r="J47" s="7">
        <f>RTD("ice.xl",,J3,"ROE")</f>
        <v>27.655920999999999</v>
      </c>
      <c r="AV47" s="17">
        <f ca="1">RTD("ice.xl",,"*HT",_xll.FSJoinRange(AW4:AZ4),"D[tl:Union]","6/28/2016;6/28/2017","212")</f>
        <v>42857.333333333336</v>
      </c>
      <c r="AW47" s="2" t="str">
        <f ca="1">RTD("ice.xl",,"*H",AW$4,AW$5,"",$AV47)</f>
        <v/>
      </c>
      <c r="AX47" s="2" t="str">
        <f ca="1">RTD("ice.xl",,"*H",AX$4,AX$5,"",$AV47)</f>
        <v/>
      </c>
      <c r="AY47" s="2" t="str">
        <f ca="1">RTD("ice.xl",,"*H",AY$4,AY$5,"",$AV47)</f>
        <v/>
      </c>
      <c r="AZ47" s="2" t="str">
        <f ca="1">RTD("ice.xl",,"*H",AZ$4,AZ$5,"",$AV47)</f>
        <v/>
      </c>
      <c r="BA47" s="17">
        <f t="shared" ca="1" si="0"/>
        <v>42857.333333333336</v>
      </c>
      <c r="BB47" s="24" t="e">
        <f t="shared" ca="1" si="1"/>
        <v>#VALUE!</v>
      </c>
      <c r="BC47" s="24" t="e">
        <f t="shared" ca="1" si="2"/>
        <v>#VALUE!</v>
      </c>
      <c r="BD47" s="24" t="e">
        <f t="shared" ca="1" si="3"/>
        <v>#VALUE!</v>
      </c>
      <c r="BE47" s="24" t="e">
        <f t="shared" ca="1" si="4"/>
        <v>#VALUE!</v>
      </c>
    </row>
    <row r="48" spans="7:57" x14ac:dyDescent="0.3">
      <c r="G48" s="1" t="s">
        <v>33</v>
      </c>
      <c r="H48" s="7">
        <f>RTD("ice.xl",,H3,"DebtToEq")</f>
        <v>80.564565999999999</v>
      </c>
      <c r="I48" s="7">
        <f>RTD("ice.xl",,I3,"DebtToEq")</f>
        <v>101.417068</v>
      </c>
      <c r="J48" s="7">
        <f>RTD("ice.xl",,J3,"DebtToEq")</f>
        <v>275.00128799999999</v>
      </c>
      <c r="AV48" s="17">
        <f ca="1">RTD("ice.xl",,"*HT",_xll.FSJoinRange(AW4:AZ4),"D[tl:Union]","6/28/2016;6/28/2017","211")</f>
        <v>42856.333333333336</v>
      </c>
      <c r="AW48" s="2" t="str">
        <f ca="1">RTD("ice.xl",,"*H",AW$4,AW$5,"",$AV48)</f>
        <v/>
      </c>
      <c r="AX48" s="2" t="str">
        <f ca="1">RTD("ice.xl",,"*H",AX$4,AX$5,"",$AV48)</f>
        <v/>
      </c>
      <c r="AY48" s="2" t="str">
        <f ca="1">RTD("ice.xl",,"*H",AY$4,AY$5,"",$AV48)</f>
        <v/>
      </c>
      <c r="AZ48" s="2" t="str">
        <f ca="1">RTD("ice.xl",,"*H",AZ$4,AZ$5,"",$AV48)</f>
        <v/>
      </c>
      <c r="BA48" s="17">
        <f t="shared" ca="1" si="0"/>
        <v>42856.333333333336</v>
      </c>
      <c r="BB48" s="24" t="e">
        <f t="shared" ca="1" si="1"/>
        <v>#VALUE!</v>
      </c>
      <c r="BC48" s="24" t="e">
        <f t="shared" ca="1" si="2"/>
        <v>#VALUE!</v>
      </c>
      <c r="BD48" s="24" t="e">
        <f t="shared" ca="1" si="3"/>
        <v>#VALUE!</v>
      </c>
      <c r="BE48" s="24" t="e">
        <f t="shared" ca="1" si="4"/>
        <v>#VALUE!</v>
      </c>
    </row>
    <row r="49" spans="7:57" x14ac:dyDescent="0.3">
      <c r="G49" s="1" t="s">
        <v>27</v>
      </c>
      <c r="H49" s="7">
        <f>RTD("ice.xl",,H3,"PtoBook")</f>
        <v>3.3787470000000002</v>
      </c>
      <c r="I49" s="7">
        <f>RTD("ice.xl",,I3,"PtoBook")</f>
        <v>2.57605</v>
      </c>
      <c r="J49" s="7">
        <f>RTD("ice.xl",,J3,"PtoBook")</f>
        <v>6.3507660000000001</v>
      </c>
      <c r="AV49" s="17">
        <f ca="1">RTD("ice.xl",,"*HT",_xll.FSJoinRange(AW4:AZ4),"D[tl:Union]","6/28/2016;6/28/2017","210")</f>
        <v>42853.333333333336</v>
      </c>
      <c r="AW49" s="2" t="str">
        <f ca="1">RTD("ice.xl",,"*H",AW$4,AW$5,"",$AV49)</f>
        <v/>
      </c>
      <c r="AX49" s="2" t="str">
        <f ca="1">RTD("ice.xl",,"*H",AX$4,AX$5,"",$AV49)</f>
        <v/>
      </c>
      <c r="AY49" s="2" t="str">
        <f ca="1">RTD("ice.xl",,"*H",AY$4,AY$5,"",$AV49)</f>
        <v/>
      </c>
      <c r="AZ49" s="2" t="str">
        <f ca="1">RTD("ice.xl",,"*H",AZ$4,AZ$5,"",$AV49)</f>
        <v/>
      </c>
      <c r="BA49" s="17">
        <f t="shared" ca="1" si="0"/>
        <v>42853.333333333336</v>
      </c>
      <c r="BB49" s="24" t="e">
        <f t="shared" ca="1" si="1"/>
        <v>#VALUE!</v>
      </c>
      <c r="BC49" s="24" t="e">
        <f t="shared" ca="1" si="2"/>
        <v>#VALUE!</v>
      </c>
      <c r="BD49" s="24" t="e">
        <f t="shared" ca="1" si="3"/>
        <v>#VALUE!</v>
      </c>
      <c r="BE49" s="24" t="e">
        <f t="shared" ca="1" si="4"/>
        <v>#VALUE!</v>
      </c>
    </row>
    <row r="50" spans="7:57" x14ac:dyDescent="0.3">
      <c r="G50" s="1" t="s">
        <v>26</v>
      </c>
      <c r="H50" s="7">
        <f>RTD("ice.xl",,H3,"PytRatio")</f>
        <v>23.757738</v>
      </c>
      <c r="I50" s="7">
        <f>RTD("ice.xl",,I3,"PytRatio")</f>
        <v>-45.694701999999999</v>
      </c>
      <c r="J50" s="7">
        <f>RTD("ice.xl",,J3,"PytRatio")</f>
        <v>106.75809599999999</v>
      </c>
      <c r="AV50" s="17">
        <f ca="1">RTD("ice.xl",,"*HT",_xll.FSJoinRange(AW4:AZ4),"D[tl:Union]","6/28/2016;6/28/2017","209")</f>
        <v>42852.333333333336</v>
      </c>
      <c r="AW50" s="2" t="str">
        <f ca="1">RTD("ice.xl",,"*H",AW$4,AW$5,"",$AV50)</f>
        <v/>
      </c>
      <c r="AX50" s="2" t="str">
        <f ca="1">RTD("ice.xl",,"*H",AX$4,AX$5,"",$AV50)</f>
        <v/>
      </c>
      <c r="AY50" s="2" t="str">
        <f ca="1">RTD("ice.xl",,"*H",AY$4,AY$5,"",$AV50)</f>
        <v/>
      </c>
      <c r="AZ50" s="2" t="str">
        <f ca="1">RTD("ice.xl",,"*H",AZ$4,AZ$5,"",$AV50)</f>
        <v/>
      </c>
      <c r="BA50" s="17">
        <f t="shared" ca="1" si="0"/>
        <v>42852.333333333336</v>
      </c>
      <c r="BB50" s="24" t="e">
        <f t="shared" ca="1" si="1"/>
        <v>#VALUE!</v>
      </c>
      <c r="BC50" s="24" t="e">
        <f t="shared" ca="1" si="2"/>
        <v>#VALUE!</v>
      </c>
      <c r="BD50" s="24" t="e">
        <f t="shared" ca="1" si="3"/>
        <v>#VALUE!</v>
      </c>
      <c r="BE50" s="24" t="e">
        <f t="shared" ca="1" si="4"/>
        <v>#VALUE!</v>
      </c>
    </row>
    <row r="51" spans="7:57" x14ac:dyDescent="0.3">
      <c r="AV51" s="17">
        <f ca="1">RTD("ice.xl",,"*HT",_xll.FSJoinRange(AW4:AZ4),"D[tl:Union]","6/28/2016;6/28/2017","208")</f>
        <v>42851.333333333336</v>
      </c>
      <c r="AW51" s="2" t="str">
        <f ca="1">RTD("ice.xl",,"*H",AW$4,AW$5,"",$AV51)</f>
        <v/>
      </c>
      <c r="AX51" s="2" t="str">
        <f ca="1">RTD("ice.xl",,"*H",AX$4,AX$5,"",$AV51)</f>
        <v/>
      </c>
      <c r="AY51" s="2" t="str">
        <f ca="1">RTD("ice.xl",,"*H",AY$4,AY$5,"",$AV51)</f>
        <v/>
      </c>
      <c r="AZ51" s="2" t="str">
        <f ca="1">RTD("ice.xl",,"*H",AZ$4,AZ$5,"",$AV51)</f>
        <v/>
      </c>
      <c r="BA51" s="17">
        <f t="shared" ca="1" si="0"/>
        <v>42851.333333333336</v>
      </c>
      <c r="BB51" s="24" t="e">
        <f t="shared" ca="1" si="1"/>
        <v>#VALUE!</v>
      </c>
      <c r="BC51" s="24" t="e">
        <f t="shared" ca="1" si="2"/>
        <v>#VALUE!</v>
      </c>
      <c r="BD51" s="24" t="e">
        <f t="shared" ca="1" si="3"/>
        <v>#VALUE!</v>
      </c>
      <c r="BE51" s="24" t="e">
        <f t="shared" ca="1" si="4"/>
        <v>#VALUE!</v>
      </c>
    </row>
    <row r="52" spans="7:57" x14ac:dyDescent="0.3">
      <c r="AV52" s="17">
        <f ca="1">RTD("ice.xl",,"*HT",_xll.FSJoinRange(AW4:AZ4),"D[tl:Union]","6/28/2016;6/28/2017","207")</f>
        <v>42850.333333333336</v>
      </c>
      <c r="AW52" s="2" t="str">
        <f ca="1">RTD("ice.xl",,"*H",AW$4,AW$5,"",$AV52)</f>
        <v/>
      </c>
      <c r="AX52" s="2" t="str">
        <f ca="1">RTD("ice.xl",,"*H",AX$4,AX$5,"",$AV52)</f>
        <v/>
      </c>
      <c r="AY52" s="2" t="str">
        <f ca="1">RTD("ice.xl",,"*H",AY$4,AY$5,"",$AV52)</f>
        <v/>
      </c>
      <c r="AZ52" s="2" t="str">
        <f ca="1">RTD("ice.xl",,"*H",AZ$4,AZ$5,"",$AV52)</f>
        <v/>
      </c>
      <c r="BA52" s="17">
        <f t="shared" ca="1" si="0"/>
        <v>42850.333333333336</v>
      </c>
      <c r="BB52" s="24" t="e">
        <f t="shared" ca="1" si="1"/>
        <v>#VALUE!</v>
      </c>
      <c r="BC52" s="24" t="e">
        <f t="shared" ca="1" si="2"/>
        <v>#VALUE!</v>
      </c>
      <c r="BD52" s="24" t="e">
        <f t="shared" ca="1" si="3"/>
        <v>#VALUE!</v>
      </c>
      <c r="BE52" s="24" t="e">
        <f t="shared" ca="1" si="4"/>
        <v>#VALUE!</v>
      </c>
    </row>
    <row r="53" spans="7:57" x14ac:dyDescent="0.3">
      <c r="AV53" s="17">
        <f ca="1">RTD("ice.xl",,"*HT",_xll.FSJoinRange(AW4:AZ4),"D[tl:Union]","6/28/2016;6/28/2017","206")</f>
        <v>42849.333333333336</v>
      </c>
      <c r="AW53" s="2" t="str">
        <f ca="1">RTD("ice.xl",,"*H",AW$4,AW$5,"",$AV53)</f>
        <v/>
      </c>
      <c r="AX53" s="2" t="str">
        <f ca="1">RTD("ice.xl",,"*H",AX$4,AX$5,"",$AV53)</f>
        <v/>
      </c>
      <c r="AY53" s="2" t="str">
        <f ca="1">RTD("ice.xl",,"*H",AY$4,AY$5,"",$AV53)</f>
        <v/>
      </c>
      <c r="AZ53" s="2" t="str">
        <f ca="1">RTD("ice.xl",,"*H",AZ$4,AZ$5,"",$AV53)</f>
        <v/>
      </c>
      <c r="BA53" s="17">
        <f t="shared" ca="1" si="0"/>
        <v>42849.333333333336</v>
      </c>
      <c r="BB53" s="24" t="e">
        <f t="shared" ca="1" si="1"/>
        <v>#VALUE!</v>
      </c>
      <c r="BC53" s="24" t="e">
        <f t="shared" ca="1" si="2"/>
        <v>#VALUE!</v>
      </c>
      <c r="BD53" s="24" t="e">
        <f t="shared" ca="1" si="3"/>
        <v>#VALUE!</v>
      </c>
      <c r="BE53" s="24" t="e">
        <f t="shared" ca="1" si="4"/>
        <v>#VALUE!</v>
      </c>
    </row>
    <row r="54" spans="7:57" x14ac:dyDescent="0.3">
      <c r="AV54" s="17">
        <f ca="1">RTD("ice.xl",,"*HT",_xll.FSJoinRange(AW4:AZ4),"D[tl:Union]","6/28/2016;6/28/2017","205")</f>
        <v>42846.333333333336</v>
      </c>
      <c r="AW54" s="2" t="str">
        <f ca="1">RTD("ice.xl",,"*H",AW$4,AW$5,"",$AV54)</f>
        <v/>
      </c>
      <c r="AX54" s="2" t="str">
        <f ca="1">RTD("ice.xl",,"*H",AX$4,AX$5,"",$AV54)</f>
        <v/>
      </c>
      <c r="AY54" s="2" t="str">
        <f ca="1">RTD("ice.xl",,"*H",AY$4,AY$5,"",$AV54)</f>
        <v/>
      </c>
      <c r="AZ54" s="2" t="str">
        <f ca="1">RTD("ice.xl",,"*H",AZ$4,AZ$5,"",$AV54)</f>
        <v/>
      </c>
      <c r="BA54" s="17">
        <f t="shared" ca="1" si="0"/>
        <v>42846.333333333336</v>
      </c>
      <c r="BB54" s="24" t="e">
        <f t="shared" ca="1" si="1"/>
        <v>#VALUE!</v>
      </c>
      <c r="BC54" s="24" t="e">
        <f t="shared" ca="1" si="2"/>
        <v>#VALUE!</v>
      </c>
      <c r="BD54" s="24" t="e">
        <f t="shared" ca="1" si="3"/>
        <v>#VALUE!</v>
      </c>
      <c r="BE54" s="24" t="e">
        <f t="shared" ca="1" si="4"/>
        <v>#VALUE!</v>
      </c>
    </row>
    <row r="55" spans="7:57" x14ac:dyDescent="0.3">
      <c r="AV55" s="17">
        <f ca="1">RTD("ice.xl",,"*HT",_xll.FSJoinRange(AW4:AZ4),"D[tl:Union]","6/28/2016;6/28/2017","204")</f>
        <v>42845.333333333336</v>
      </c>
      <c r="AW55" s="2" t="str">
        <f ca="1">RTD("ice.xl",,"*H",AW$4,AW$5,"",$AV55)</f>
        <v/>
      </c>
      <c r="AX55" s="2" t="str">
        <f ca="1">RTD("ice.xl",,"*H",AX$4,AX$5,"",$AV55)</f>
        <v/>
      </c>
      <c r="AY55" s="2" t="str">
        <f ca="1">RTD("ice.xl",,"*H",AY$4,AY$5,"",$AV55)</f>
        <v/>
      </c>
      <c r="AZ55" s="2" t="str">
        <f ca="1">RTD("ice.xl",,"*H",AZ$4,AZ$5,"",$AV55)</f>
        <v/>
      </c>
      <c r="BA55" s="17">
        <f t="shared" ca="1" si="0"/>
        <v>42845.333333333336</v>
      </c>
      <c r="BB55" s="24" t="e">
        <f t="shared" ca="1" si="1"/>
        <v>#VALUE!</v>
      </c>
      <c r="BC55" s="24" t="e">
        <f t="shared" ca="1" si="2"/>
        <v>#VALUE!</v>
      </c>
      <c r="BD55" s="24" t="e">
        <f t="shared" ca="1" si="3"/>
        <v>#VALUE!</v>
      </c>
      <c r="BE55" s="24" t="e">
        <f t="shared" ca="1" si="4"/>
        <v>#VALUE!</v>
      </c>
    </row>
    <row r="56" spans="7:57" x14ac:dyDescent="0.3">
      <c r="AV56" s="17">
        <f ca="1">RTD("ice.xl",,"*HT",_xll.FSJoinRange(AW4:AZ4),"D[tl:Union]","6/28/2016;6/28/2017","203")</f>
        <v>42844.333333333336</v>
      </c>
      <c r="AW56" s="2" t="str">
        <f ca="1">RTD("ice.xl",,"*H",AW$4,AW$5,"",$AV56)</f>
        <v/>
      </c>
      <c r="AX56" s="2" t="str">
        <f ca="1">RTD("ice.xl",,"*H",AX$4,AX$5,"",$AV56)</f>
        <v/>
      </c>
      <c r="AY56" s="2" t="str">
        <f ca="1">RTD("ice.xl",,"*H",AY$4,AY$5,"",$AV56)</f>
        <v/>
      </c>
      <c r="AZ56" s="2" t="str">
        <f ca="1">RTD("ice.xl",,"*H",AZ$4,AZ$5,"",$AV56)</f>
        <v/>
      </c>
      <c r="BA56" s="17">
        <f t="shared" ca="1" si="0"/>
        <v>42844.333333333336</v>
      </c>
      <c r="BB56" s="24" t="e">
        <f t="shared" ca="1" si="1"/>
        <v>#VALUE!</v>
      </c>
      <c r="BC56" s="24" t="e">
        <f t="shared" ca="1" si="2"/>
        <v>#VALUE!</v>
      </c>
      <c r="BD56" s="24" t="e">
        <f t="shared" ca="1" si="3"/>
        <v>#VALUE!</v>
      </c>
      <c r="BE56" s="24" t="e">
        <f t="shared" ca="1" si="4"/>
        <v>#VALUE!</v>
      </c>
    </row>
    <row r="57" spans="7:57" x14ac:dyDescent="0.3">
      <c r="AV57" s="17">
        <f ca="1">RTD("ice.xl",,"*HT",_xll.FSJoinRange(AW4:AZ4),"D[tl:Union]","6/28/2016;6/28/2017","202")</f>
        <v>42843.333333333336</v>
      </c>
      <c r="AW57" s="2" t="str">
        <f ca="1">RTD("ice.xl",,"*H",AW$4,AW$5,"",$AV57)</f>
        <v/>
      </c>
      <c r="AX57" s="2" t="str">
        <f ca="1">RTD("ice.xl",,"*H",AX$4,AX$5,"",$AV57)</f>
        <v/>
      </c>
      <c r="AY57" s="2" t="str">
        <f ca="1">RTD("ice.xl",,"*H",AY$4,AY$5,"",$AV57)</f>
        <v/>
      </c>
      <c r="AZ57" s="2" t="str">
        <f ca="1">RTD("ice.xl",,"*H",AZ$4,AZ$5,"",$AV57)</f>
        <v/>
      </c>
      <c r="BA57" s="17">
        <f t="shared" ca="1" si="0"/>
        <v>42843.333333333336</v>
      </c>
      <c r="BB57" s="24" t="e">
        <f t="shared" ca="1" si="1"/>
        <v>#VALUE!</v>
      </c>
      <c r="BC57" s="24" t="e">
        <f t="shared" ca="1" si="2"/>
        <v>#VALUE!</v>
      </c>
      <c r="BD57" s="24" t="e">
        <f t="shared" ca="1" si="3"/>
        <v>#VALUE!</v>
      </c>
      <c r="BE57" s="24" t="e">
        <f t="shared" ca="1" si="4"/>
        <v>#VALUE!</v>
      </c>
    </row>
    <row r="58" spans="7:57" x14ac:dyDescent="0.3">
      <c r="AV58" s="17">
        <f ca="1">RTD("ice.xl",,"*HT",_xll.FSJoinRange(AW4:AZ4),"D[tl:Union]","6/28/2016;6/28/2017","201")</f>
        <v>42842.333333333336</v>
      </c>
      <c r="AW58" s="2" t="str">
        <f ca="1">RTD("ice.xl",,"*H",AW$4,AW$5,"",$AV58)</f>
        <v/>
      </c>
      <c r="AX58" s="2" t="str">
        <f ca="1">RTD("ice.xl",,"*H",AX$4,AX$5,"",$AV58)</f>
        <v/>
      </c>
      <c r="AY58" s="2" t="str">
        <f ca="1">RTD("ice.xl",,"*H",AY$4,AY$5,"",$AV58)</f>
        <v/>
      </c>
      <c r="AZ58" s="2" t="str">
        <f ca="1">RTD("ice.xl",,"*H",AZ$4,AZ$5,"",$AV58)</f>
        <v/>
      </c>
      <c r="BA58" s="17">
        <f t="shared" ca="1" si="0"/>
        <v>42842.333333333336</v>
      </c>
      <c r="BB58" s="24" t="e">
        <f t="shared" ca="1" si="1"/>
        <v>#VALUE!</v>
      </c>
      <c r="BC58" s="24" t="e">
        <f t="shared" ca="1" si="2"/>
        <v>#VALUE!</v>
      </c>
      <c r="BD58" s="24" t="e">
        <f t="shared" ca="1" si="3"/>
        <v>#VALUE!</v>
      </c>
      <c r="BE58" s="24" t="e">
        <f t="shared" ca="1" si="4"/>
        <v>#VALUE!</v>
      </c>
    </row>
    <row r="59" spans="7:57" x14ac:dyDescent="0.3">
      <c r="AV59" s="17">
        <f ca="1">RTD("ice.xl",,"*HT",_xll.FSJoinRange(AW4:AZ4),"D[tl:Union]","6/28/2016;6/28/2017","200")</f>
        <v>42838.333333333336</v>
      </c>
      <c r="AW59" s="2" t="str">
        <f ca="1">RTD("ice.xl",,"*H",AW$4,AW$5,"",$AV59)</f>
        <v/>
      </c>
      <c r="AX59" s="2" t="str">
        <f ca="1">RTD("ice.xl",,"*H",AX$4,AX$5,"",$AV59)</f>
        <v/>
      </c>
      <c r="AY59" s="2" t="str">
        <f ca="1">RTD("ice.xl",,"*H",AY$4,AY$5,"",$AV59)</f>
        <v/>
      </c>
      <c r="AZ59" s="2" t="str">
        <f ca="1">RTD("ice.xl",,"*H",AZ$4,AZ$5,"",$AV59)</f>
        <v/>
      </c>
      <c r="BA59" s="17">
        <f t="shared" ca="1" si="0"/>
        <v>42838.333333333336</v>
      </c>
      <c r="BB59" s="24" t="e">
        <f t="shared" ca="1" si="1"/>
        <v>#VALUE!</v>
      </c>
      <c r="BC59" s="24" t="e">
        <f t="shared" ca="1" si="2"/>
        <v>#VALUE!</v>
      </c>
      <c r="BD59" s="24" t="e">
        <f t="shared" ca="1" si="3"/>
        <v>#VALUE!</v>
      </c>
      <c r="BE59" s="24" t="e">
        <f t="shared" ca="1" si="4"/>
        <v>#VALUE!</v>
      </c>
    </row>
    <row r="60" spans="7:57" x14ac:dyDescent="0.3">
      <c r="AV60" s="17">
        <f ca="1">RTD("ice.xl",,"*HT",_xll.FSJoinRange(AW4:AZ4),"D[tl:Union]","6/28/2016;6/28/2017","199")</f>
        <v>42837.333333333336</v>
      </c>
      <c r="AW60" s="2" t="str">
        <f ca="1">RTD("ice.xl",,"*H",AW$4,AW$5,"",$AV60)</f>
        <v/>
      </c>
      <c r="AX60" s="2" t="str">
        <f ca="1">RTD("ice.xl",,"*H",AX$4,AX$5,"",$AV60)</f>
        <v/>
      </c>
      <c r="AY60" s="2" t="str">
        <f ca="1">RTD("ice.xl",,"*H",AY$4,AY$5,"",$AV60)</f>
        <v/>
      </c>
      <c r="AZ60" s="2" t="str">
        <f ca="1">RTD("ice.xl",,"*H",AZ$4,AZ$5,"",$AV60)</f>
        <v/>
      </c>
      <c r="BA60" s="17">
        <f t="shared" ca="1" si="0"/>
        <v>42837.333333333336</v>
      </c>
      <c r="BB60" s="24" t="e">
        <f t="shared" ca="1" si="1"/>
        <v>#VALUE!</v>
      </c>
      <c r="BC60" s="24" t="e">
        <f t="shared" ca="1" si="2"/>
        <v>#VALUE!</v>
      </c>
      <c r="BD60" s="24" t="e">
        <f t="shared" ca="1" si="3"/>
        <v>#VALUE!</v>
      </c>
      <c r="BE60" s="24" t="e">
        <f t="shared" ca="1" si="4"/>
        <v>#VALUE!</v>
      </c>
    </row>
    <row r="61" spans="7:57" x14ac:dyDescent="0.3">
      <c r="AV61" s="17">
        <f ca="1">RTD("ice.xl",,"*HT",_xll.FSJoinRange(AW4:AZ4),"D[tl:Union]","6/28/2016;6/28/2017","198")</f>
        <v>42836.333333333336</v>
      </c>
      <c r="AW61" s="2" t="str">
        <f ca="1">RTD("ice.xl",,"*H",AW$4,AW$5,"",$AV61)</f>
        <v/>
      </c>
      <c r="AX61" s="2" t="str">
        <f ca="1">RTD("ice.xl",,"*H",AX$4,AX$5,"",$AV61)</f>
        <v/>
      </c>
      <c r="AY61" s="2" t="str">
        <f ca="1">RTD("ice.xl",,"*H",AY$4,AY$5,"",$AV61)</f>
        <v/>
      </c>
      <c r="AZ61" s="2" t="str">
        <f ca="1">RTD("ice.xl",,"*H",AZ$4,AZ$5,"",$AV61)</f>
        <v/>
      </c>
      <c r="BA61" s="17">
        <f t="shared" ca="1" si="0"/>
        <v>42836.333333333336</v>
      </c>
      <c r="BB61" s="24" t="e">
        <f t="shared" ca="1" si="1"/>
        <v>#VALUE!</v>
      </c>
      <c r="BC61" s="24" t="e">
        <f t="shared" ca="1" si="2"/>
        <v>#VALUE!</v>
      </c>
      <c r="BD61" s="24" t="e">
        <f t="shared" ca="1" si="3"/>
        <v>#VALUE!</v>
      </c>
      <c r="BE61" s="24" t="e">
        <f t="shared" ca="1" si="4"/>
        <v>#VALUE!</v>
      </c>
    </row>
    <row r="62" spans="7:57" x14ac:dyDescent="0.3">
      <c r="AV62" s="17">
        <f ca="1">RTD("ice.xl",,"*HT",_xll.FSJoinRange(AW4:AZ4),"D[tl:Union]","6/28/2016;6/28/2017","197")</f>
        <v>42835.333333333336</v>
      </c>
      <c r="AW62" s="2" t="str">
        <f ca="1">RTD("ice.xl",,"*H",AW$4,AW$5,"",$AV62)</f>
        <v/>
      </c>
      <c r="AX62" s="2" t="str">
        <f ca="1">RTD("ice.xl",,"*H",AX$4,AX$5,"",$AV62)</f>
        <v/>
      </c>
      <c r="AY62" s="2" t="str">
        <f ca="1">RTD("ice.xl",,"*H",AY$4,AY$5,"",$AV62)</f>
        <v/>
      </c>
      <c r="AZ62" s="2" t="str">
        <f ca="1">RTD("ice.xl",,"*H",AZ$4,AZ$5,"",$AV62)</f>
        <v/>
      </c>
      <c r="BA62" s="17">
        <f t="shared" ca="1" si="0"/>
        <v>42835.333333333336</v>
      </c>
      <c r="BB62" s="24" t="e">
        <f t="shared" ca="1" si="1"/>
        <v>#VALUE!</v>
      </c>
      <c r="BC62" s="24" t="e">
        <f t="shared" ca="1" si="2"/>
        <v>#VALUE!</v>
      </c>
      <c r="BD62" s="24" t="e">
        <f t="shared" ca="1" si="3"/>
        <v>#VALUE!</v>
      </c>
      <c r="BE62" s="24" t="e">
        <f t="shared" ca="1" si="4"/>
        <v>#VALUE!</v>
      </c>
    </row>
    <row r="63" spans="7:57" x14ac:dyDescent="0.3">
      <c r="AV63" s="17">
        <f ca="1">RTD("ice.xl",,"*HT",_xll.FSJoinRange(AW4:AZ4),"D[tl:Union]","6/28/2016;6/28/2017","196")</f>
        <v>42832.333333333336</v>
      </c>
      <c r="AW63" s="2" t="str">
        <f ca="1">RTD("ice.xl",,"*H",AW$4,AW$5,"",$AV63)</f>
        <v/>
      </c>
      <c r="AX63" s="2" t="str">
        <f ca="1">RTD("ice.xl",,"*H",AX$4,AX$5,"",$AV63)</f>
        <v/>
      </c>
      <c r="AY63" s="2" t="str">
        <f ca="1">RTD("ice.xl",,"*H",AY$4,AY$5,"",$AV63)</f>
        <v/>
      </c>
      <c r="AZ63" s="2" t="str">
        <f ca="1">RTD("ice.xl",,"*H",AZ$4,AZ$5,"",$AV63)</f>
        <v/>
      </c>
      <c r="BA63" s="17">
        <f t="shared" ca="1" si="0"/>
        <v>42832.333333333336</v>
      </c>
      <c r="BB63" s="24" t="e">
        <f t="shared" ca="1" si="1"/>
        <v>#VALUE!</v>
      </c>
      <c r="BC63" s="24" t="e">
        <f t="shared" ca="1" si="2"/>
        <v>#VALUE!</v>
      </c>
      <c r="BD63" s="24" t="e">
        <f t="shared" ca="1" si="3"/>
        <v>#VALUE!</v>
      </c>
      <c r="BE63" s="24" t="e">
        <f t="shared" ca="1" si="4"/>
        <v>#VALUE!</v>
      </c>
    </row>
    <row r="64" spans="7:57" x14ac:dyDescent="0.3">
      <c r="AV64" s="17">
        <f ca="1">RTD("ice.xl",,"*HT",_xll.FSJoinRange(AW4:AZ4),"D[tl:Union]","6/28/2016;6/28/2017","195")</f>
        <v>42831.333333333336</v>
      </c>
      <c r="AW64" s="2" t="str">
        <f ca="1">RTD("ice.xl",,"*H",AW$4,AW$5,"",$AV64)</f>
        <v/>
      </c>
      <c r="AX64" s="2" t="str">
        <f ca="1">RTD("ice.xl",,"*H",AX$4,AX$5,"",$AV64)</f>
        <v/>
      </c>
      <c r="AY64" s="2" t="str">
        <f ca="1">RTD("ice.xl",,"*H",AY$4,AY$5,"",$AV64)</f>
        <v/>
      </c>
      <c r="AZ64" s="2" t="str">
        <f ca="1">RTD("ice.xl",,"*H",AZ$4,AZ$5,"",$AV64)</f>
        <v/>
      </c>
      <c r="BA64" s="17">
        <f t="shared" ca="1" si="0"/>
        <v>42831.333333333336</v>
      </c>
      <c r="BB64" s="24" t="e">
        <f t="shared" ca="1" si="1"/>
        <v>#VALUE!</v>
      </c>
      <c r="BC64" s="24" t="e">
        <f t="shared" ca="1" si="2"/>
        <v>#VALUE!</v>
      </c>
      <c r="BD64" s="24" t="e">
        <f t="shared" ca="1" si="3"/>
        <v>#VALUE!</v>
      </c>
      <c r="BE64" s="24" t="e">
        <f t="shared" ca="1" si="4"/>
        <v>#VALUE!</v>
      </c>
    </row>
    <row r="65" spans="48:57" x14ac:dyDescent="0.3">
      <c r="AV65" s="17">
        <f ca="1">RTD("ice.xl",,"*HT",_xll.FSJoinRange(AW4:AZ4),"D[tl:Union]","6/28/2016;6/28/2017","194")</f>
        <v>42830.333333333336</v>
      </c>
      <c r="AW65" s="2" t="str">
        <f ca="1">RTD("ice.xl",,"*H",AW$4,AW$5,"",$AV65)</f>
        <v/>
      </c>
      <c r="AX65" s="2" t="str">
        <f ca="1">RTD("ice.xl",,"*H",AX$4,AX$5,"",$AV65)</f>
        <v/>
      </c>
      <c r="AY65" s="2" t="str">
        <f ca="1">RTD("ice.xl",,"*H",AY$4,AY$5,"",$AV65)</f>
        <v/>
      </c>
      <c r="AZ65" s="2" t="str">
        <f ca="1">RTD("ice.xl",,"*H",AZ$4,AZ$5,"",$AV65)</f>
        <v/>
      </c>
      <c r="BA65" s="17">
        <f t="shared" ca="1" si="0"/>
        <v>42830.333333333336</v>
      </c>
      <c r="BB65" s="24" t="e">
        <f t="shared" ca="1" si="1"/>
        <v>#VALUE!</v>
      </c>
      <c r="BC65" s="24" t="e">
        <f t="shared" ca="1" si="2"/>
        <v>#VALUE!</v>
      </c>
      <c r="BD65" s="24" t="e">
        <f t="shared" ca="1" si="3"/>
        <v>#VALUE!</v>
      </c>
      <c r="BE65" s="24" t="e">
        <f t="shared" ca="1" si="4"/>
        <v>#VALUE!</v>
      </c>
    </row>
    <row r="66" spans="48:57" x14ac:dyDescent="0.3">
      <c r="AV66" s="17">
        <f ca="1">RTD("ice.xl",,"*HT",_xll.FSJoinRange(AW4:AZ4),"D[tl:Union]","6/28/2016;6/28/2017","193")</f>
        <v>42829.333333333336</v>
      </c>
      <c r="AW66" s="2" t="str">
        <f ca="1">RTD("ice.xl",,"*H",AW$4,AW$5,"",$AV66)</f>
        <v/>
      </c>
      <c r="AX66" s="2" t="str">
        <f ca="1">RTD("ice.xl",,"*H",AX$4,AX$5,"",$AV66)</f>
        <v/>
      </c>
      <c r="AY66" s="2" t="str">
        <f ca="1">RTD("ice.xl",,"*H",AY$4,AY$5,"",$AV66)</f>
        <v/>
      </c>
      <c r="AZ66" s="2" t="str">
        <f ca="1">RTD("ice.xl",,"*H",AZ$4,AZ$5,"",$AV66)</f>
        <v/>
      </c>
      <c r="BA66" s="17">
        <f t="shared" ca="1" si="0"/>
        <v>42829.333333333336</v>
      </c>
      <c r="BB66" s="24" t="e">
        <f t="shared" ca="1" si="1"/>
        <v>#VALUE!</v>
      </c>
      <c r="BC66" s="24" t="e">
        <f t="shared" ca="1" si="2"/>
        <v>#VALUE!</v>
      </c>
      <c r="BD66" s="24" t="e">
        <f t="shared" ca="1" si="3"/>
        <v>#VALUE!</v>
      </c>
      <c r="BE66" s="24" t="e">
        <f t="shared" ca="1" si="4"/>
        <v>#VALUE!</v>
      </c>
    </row>
    <row r="67" spans="48:57" x14ac:dyDescent="0.3">
      <c r="AV67" s="17">
        <f ca="1">RTD("ice.xl",,"*HT",_xll.FSJoinRange(AW4:AZ4),"D[tl:Union]","6/28/2016;6/28/2017","192")</f>
        <v>42828.333333333336</v>
      </c>
      <c r="AW67" s="2" t="str">
        <f ca="1">RTD("ice.xl",,"*H",AW$4,AW$5,"",$AV67)</f>
        <v/>
      </c>
      <c r="AX67" s="2" t="str">
        <f ca="1">RTD("ice.xl",,"*H",AX$4,AX$5,"",$AV67)</f>
        <v/>
      </c>
      <c r="AY67" s="2" t="str">
        <f ca="1">RTD("ice.xl",,"*H",AY$4,AY$5,"",$AV67)</f>
        <v/>
      </c>
      <c r="AZ67" s="2" t="str">
        <f ca="1">RTD("ice.xl",,"*H",AZ$4,AZ$5,"",$AV67)</f>
        <v/>
      </c>
      <c r="BA67" s="17">
        <f t="shared" ca="1" si="0"/>
        <v>42828.333333333336</v>
      </c>
      <c r="BB67" s="24" t="e">
        <f t="shared" ca="1" si="1"/>
        <v>#VALUE!</v>
      </c>
      <c r="BC67" s="24" t="e">
        <f t="shared" ca="1" si="2"/>
        <v>#VALUE!</v>
      </c>
      <c r="BD67" s="24" t="e">
        <f t="shared" ca="1" si="3"/>
        <v>#VALUE!</v>
      </c>
      <c r="BE67" s="24" t="e">
        <f t="shared" ca="1" si="4"/>
        <v>#VALUE!</v>
      </c>
    </row>
    <row r="68" spans="48:57" x14ac:dyDescent="0.3">
      <c r="AV68" s="17">
        <f ca="1">RTD("ice.xl",,"*HT",_xll.FSJoinRange(AW4:AZ4),"D[tl:Union]","6/28/2016;6/28/2017","191")</f>
        <v>42825.333333333336</v>
      </c>
      <c r="AW68" s="2" t="str">
        <f ca="1">RTD("ice.xl",,"*H",AW$4,AW$5,"",$AV68)</f>
        <v/>
      </c>
      <c r="AX68" s="2" t="str">
        <f ca="1">RTD("ice.xl",,"*H",AX$4,AX$5,"",$AV68)</f>
        <v/>
      </c>
      <c r="AY68" s="2" t="str">
        <f ca="1">RTD("ice.xl",,"*H",AY$4,AY$5,"",$AV68)</f>
        <v/>
      </c>
      <c r="AZ68" s="2" t="str">
        <f ca="1">RTD("ice.xl",,"*H",AZ$4,AZ$5,"",$AV68)</f>
        <v/>
      </c>
      <c r="BA68" s="17">
        <f t="shared" ca="1" si="0"/>
        <v>42825.333333333336</v>
      </c>
      <c r="BB68" s="24" t="e">
        <f t="shared" ca="1" si="1"/>
        <v>#VALUE!</v>
      </c>
      <c r="BC68" s="24" t="e">
        <f t="shared" ca="1" si="2"/>
        <v>#VALUE!</v>
      </c>
      <c r="BD68" s="24" t="e">
        <f t="shared" ca="1" si="3"/>
        <v>#VALUE!</v>
      </c>
      <c r="BE68" s="24" t="e">
        <f t="shared" ca="1" si="4"/>
        <v>#VALUE!</v>
      </c>
    </row>
    <row r="69" spans="48:57" x14ac:dyDescent="0.3">
      <c r="AV69" s="17">
        <f ca="1">RTD("ice.xl",,"*HT",_xll.FSJoinRange(AW4:AZ4),"D[tl:Union]","6/28/2016;6/28/2017","190")</f>
        <v>42824.333333333336</v>
      </c>
      <c r="AW69" s="2" t="str">
        <f ca="1">RTD("ice.xl",,"*H",AW$4,AW$5,"",$AV69)</f>
        <v/>
      </c>
      <c r="AX69" s="2" t="str">
        <f ca="1">RTD("ice.xl",,"*H",AX$4,AX$5,"",$AV69)</f>
        <v/>
      </c>
      <c r="AY69" s="2" t="str">
        <f ca="1">RTD("ice.xl",,"*H",AY$4,AY$5,"",$AV69)</f>
        <v/>
      </c>
      <c r="AZ69" s="2" t="str">
        <f ca="1">RTD("ice.xl",,"*H",AZ$4,AZ$5,"",$AV69)</f>
        <v/>
      </c>
      <c r="BA69" s="17">
        <f t="shared" ca="1" si="0"/>
        <v>42824.333333333336</v>
      </c>
      <c r="BB69" s="24" t="e">
        <f t="shared" ca="1" si="1"/>
        <v>#VALUE!</v>
      </c>
      <c r="BC69" s="24" t="e">
        <f t="shared" ca="1" si="2"/>
        <v>#VALUE!</v>
      </c>
      <c r="BD69" s="24" t="e">
        <f t="shared" ca="1" si="3"/>
        <v>#VALUE!</v>
      </c>
      <c r="BE69" s="24" t="e">
        <f t="shared" ca="1" si="4"/>
        <v>#VALUE!</v>
      </c>
    </row>
    <row r="70" spans="48:57" x14ac:dyDescent="0.3">
      <c r="AV70" s="17">
        <f ca="1">RTD("ice.xl",,"*HT",_xll.FSJoinRange(AW4:AZ4),"D[tl:Union]","6/28/2016;6/28/2017","189")</f>
        <v>42823.333333333336</v>
      </c>
      <c r="AW70" s="2" t="str">
        <f ca="1">RTD("ice.xl",,"*H",AW$4,AW$5,"",$AV70)</f>
        <v/>
      </c>
      <c r="AX70" s="2" t="str">
        <f ca="1">RTD("ice.xl",,"*H",AX$4,AX$5,"",$AV70)</f>
        <v/>
      </c>
      <c r="AY70" s="2" t="str">
        <f ca="1">RTD("ice.xl",,"*H",AY$4,AY$5,"",$AV70)</f>
        <v/>
      </c>
      <c r="AZ70" s="2" t="str">
        <f ca="1">RTD("ice.xl",,"*H",AZ$4,AZ$5,"",$AV70)</f>
        <v/>
      </c>
      <c r="BA70" s="17">
        <f t="shared" ca="1" si="0"/>
        <v>42823.333333333336</v>
      </c>
      <c r="BB70" s="24" t="e">
        <f t="shared" ca="1" si="1"/>
        <v>#VALUE!</v>
      </c>
      <c r="BC70" s="24" t="e">
        <f t="shared" ca="1" si="2"/>
        <v>#VALUE!</v>
      </c>
      <c r="BD70" s="24" t="e">
        <f t="shared" ca="1" si="3"/>
        <v>#VALUE!</v>
      </c>
      <c r="BE70" s="24" t="e">
        <f t="shared" ca="1" si="4"/>
        <v>#VALUE!</v>
      </c>
    </row>
    <row r="71" spans="48:57" x14ac:dyDescent="0.3">
      <c r="AV71" s="17">
        <f ca="1">RTD("ice.xl",,"*HT",_xll.FSJoinRange(AW4:AZ4),"D[tl:Union]","6/28/2016;6/28/2017","188")</f>
        <v>42822.333333333336</v>
      </c>
      <c r="AW71" s="2" t="str">
        <f ca="1">RTD("ice.xl",,"*H",AW$4,AW$5,"",$AV71)</f>
        <v/>
      </c>
      <c r="AX71" s="2" t="str">
        <f ca="1">RTD("ice.xl",,"*H",AX$4,AX$5,"",$AV71)</f>
        <v/>
      </c>
      <c r="AY71" s="2" t="str">
        <f ca="1">RTD("ice.xl",,"*H",AY$4,AY$5,"",$AV71)</f>
        <v/>
      </c>
      <c r="AZ71" s="2" t="str">
        <f ca="1">RTD("ice.xl",,"*H",AZ$4,AZ$5,"",$AV71)</f>
        <v/>
      </c>
      <c r="BA71" s="17">
        <f t="shared" ca="1" si="0"/>
        <v>42822.333333333336</v>
      </c>
      <c r="BB71" s="24" t="e">
        <f t="shared" ca="1" si="1"/>
        <v>#VALUE!</v>
      </c>
      <c r="BC71" s="24" t="e">
        <f t="shared" ca="1" si="2"/>
        <v>#VALUE!</v>
      </c>
      <c r="BD71" s="24" t="e">
        <f t="shared" ca="1" si="3"/>
        <v>#VALUE!</v>
      </c>
      <c r="BE71" s="24" t="e">
        <f t="shared" ca="1" si="4"/>
        <v>#VALUE!</v>
      </c>
    </row>
    <row r="72" spans="48:57" x14ac:dyDescent="0.3">
      <c r="AV72" s="17">
        <f ca="1">RTD("ice.xl",,"*HT",_xll.FSJoinRange(AW4:AZ4),"D[tl:Union]","6/28/2016;6/28/2017","187")</f>
        <v>42821.333333333336</v>
      </c>
      <c r="AW72" s="2" t="str">
        <f ca="1">RTD("ice.xl",,"*H",AW$4,AW$5,"",$AV72)</f>
        <v/>
      </c>
      <c r="AX72" s="2" t="str">
        <f ca="1">RTD("ice.xl",,"*H",AX$4,AX$5,"",$AV72)</f>
        <v/>
      </c>
      <c r="AY72" s="2" t="str">
        <f ca="1">RTD("ice.xl",,"*H",AY$4,AY$5,"",$AV72)</f>
        <v/>
      </c>
      <c r="AZ72" s="2" t="str">
        <f ca="1">RTD("ice.xl",,"*H",AZ$4,AZ$5,"",$AV72)</f>
        <v/>
      </c>
      <c r="BA72" s="17">
        <f t="shared" ref="BA72:BA135" ca="1" si="5">AV72</f>
        <v>42821.333333333336</v>
      </c>
      <c r="BB72" s="24" t="e">
        <f t="shared" ref="BB72:BB135" ca="1" si="6">AW72/AW$259-1</f>
        <v>#VALUE!</v>
      </c>
      <c r="BC72" s="24" t="e">
        <f t="shared" ref="BC72:BC135" ca="1" si="7">AX72/AX$259-1</f>
        <v>#VALUE!</v>
      </c>
      <c r="BD72" s="24" t="e">
        <f t="shared" ref="BD72:BD135" ca="1" si="8">AY72/AY$259-1</f>
        <v>#VALUE!</v>
      </c>
      <c r="BE72" s="24" t="e">
        <f t="shared" ref="BE72:BE135" ca="1" si="9">AZ72/AZ$259-1</f>
        <v>#VALUE!</v>
      </c>
    </row>
    <row r="73" spans="48:57" x14ac:dyDescent="0.3">
      <c r="AV73" s="17">
        <f ca="1">RTD("ice.xl",,"*HT",_xll.FSJoinRange(AW4:AZ4),"D[tl:Union]","6/28/2016;6/28/2017","186")</f>
        <v>42818.333333333336</v>
      </c>
      <c r="AW73" s="2" t="str">
        <f ca="1">RTD("ice.xl",,"*H",AW$4,AW$5,"",$AV73)</f>
        <v/>
      </c>
      <c r="AX73" s="2" t="str">
        <f ca="1">RTD("ice.xl",,"*H",AX$4,AX$5,"",$AV73)</f>
        <v/>
      </c>
      <c r="AY73" s="2" t="str">
        <f ca="1">RTD("ice.xl",,"*H",AY$4,AY$5,"",$AV73)</f>
        <v/>
      </c>
      <c r="AZ73" s="2" t="str">
        <f ca="1">RTD("ice.xl",,"*H",AZ$4,AZ$5,"",$AV73)</f>
        <v/>
      </c>
      <c r="BA73" s="17">
        <f t="shared" ca="1" si="5"/>
        <v>42818.333333333336</v>
      </c>
      <c r="BB73" s="24" t="e">
        <f t="shared" ca="1" si="6"/>
        <v>#VALUE!</v>
      </c>
      <c r="BC73" s="24" t="e">
        <f t="shared" ca="1" si="7"/>
        <v>#VALUE!</v>
      </c>
      <c r="BD73" s="24" t="e">
        <f t="shared" ca="1" si="8"/>
        <v>#VALUE!</v>
      </c>
      <c r="BE73" s="24" t="e">
        <f t="shared" ca="1" si="9"/>
        <v>#VALUE!</v>
      </c>
    </row>
    <row r="74" spans="48:57" x14ac:dyDescent="0.3">
      <c r="AV74" s="17">
        <f ca="1">RTD("ice.xl",,"*HT",_xll.FSJoinRange(AW4:AZ4),"D[tl:Union]","6/28/2016;6/28/2017","185")</f>
        <v>42817.333333333336</v>
      </c>
      <c r="AW74" s="2" t="str">
        <f ca="1">RTD("ice.xl",,"*H",AW$4,AW$5,"",$AV74)</f>
        <v/>
      </c>
      <c r="AX74" s="2" t="str">
        <f ca="1">RTD("ice.xl",,"*H",AX$4,AX$5,"",$AV74)</f>
        <v/>
      </c>
      <c r="AY74" s="2" t="str">
        <f ca="1">RTD("ice.xl",,"*H",AY$4,AY$5,"",$AV74)</f>
        <v/>
      </c>
      <c r="AZ74" s="2" t="str">
        <f ca="1">RTD("ice.xl",,"*H",AZ$4,AZ$5,"",$AV74)</f>
        <v/>
      </c>
      <c r="BA74" s="17">
        <f t="shared" ca="1" si="5"/>
        <v>42817.333333333336</v>
      </c>
      <c r="BB74" s="24" t="e">
        <f t="shared" ca="1" si="6"/>
        <v>#VALUE!</v>
      </c>
      <c r="BC74" s="24" t="e">
        <f t="shared" ca="1" si="7"/>
        <v>#VALUE!</v>
      </c>
      <c r="BD74" s="24" t="e">
        <f t="shared" ca="1" si="8"/>
        <v>#VALUE!</v>
      </c>
      <c r="BE74" s="24" t="e">
        <f t="shared" ca="1" si="9"/>
        <v>#VALUE!</v>
      </c>
    </row>
    <row r="75" spans="48:57" x14ac:dyDescent="0.3">
      <c r="AV75" s="17">
        <f ca="1">RTD("ice.xl",,"*HT",_xll.FSJoinRange(AW4:AZ4),"D[tl:Union]","6/28/2016;6/28/2017","184")</f>
        <v>42816.333333333336</v>
      </c>
      <c r="AW75" s="2" t="str">
        <f ca="1">RTD("ice.xl",,"*H",AW$4,AW$5,"",$AV75)</f>
        <v/>
      </c>
      <c r="AX75" s="2" t="str">
        <f ca="1">RTD("ice.xl",,"*H",AX$4,AX$5,"",$AV75)</f>
        <v/>
      </c>
      <c r="AY75" s="2" t="str">
        <f ca="1">RTD("ice.xl",,"*H",AY$4,AY$5,"",$AV75)</f>
        <v/>
      </c>
      <c r="AZ75" s="2" t="str">
        <f ca="1">RTD("ice.xl",,"*H",AZ$4,AZ$5,"",$AV75)</f>
        <v/>
      </c>
      <c r="BA75" s="17">
        <f t="shared" ca="1" si="5"/>
        <v>42816.333333333336</v>
      </c>
      <c r="BB75" s="24" t="e">
        <f t="shared" ca="1" si="6"/>
        <v>#VALUE!</v>
      </c>
      <c r="BC75" s="24" t="e">
        <f t="shared" ca="1" si="7"/>
        <v>#VALUE!</v>
      </c>
      <c r="BD75" s="24" t="e">
        <f t="shared" ca="1" si="8"/>
        <v>#VALUE!</v>
      </c>
      <c r="BE75" s="24" t="e">
        <f t="shared" ca="1" si="9"/>
        <v>#VALUE!</v>
      </c>
    </row>
    <row r="76" spans="48:57" x14ac:dyDescent="0.3">
      <c r="AV76" s="17">
        <f ca="1">RTD("ice.xl",,"*HT",_xll.FSJoinRange(AW4:AZ4),"D[tl:Union]","6/28/2016;6/28/2017","183")</f>
        <v>42815.333333333336</v>
      </c>
      <c r="AW76" s="2" t="str">
        <f ca="1">RTD("ice.xl",,"*H",AW$4,AW$5,"",$AV76)</f>
        <v/>
      </c>
      <c r="AX76" s="2" t="str">
        <f ca="1">RTD("ice.xl",,"*H",AX$4,AX$5,"",$AV76)</f>
        <v/>
      </c>
      <c r="AY76" s="2" t="str">
        <f ca="1">RTD("ice.xl",,"*H",AY$4,AY$5,"",$AV76)</f>
        <v/>
      </c>
      <c r="AZ76" s="2" t="str">
        <f ca="1">RTD("ice.xl",,"*H",AZ$4,AZ$5,"",$AV76)</f>
        <v/>
      </c>
      <c r="BA76" s="17">
        <f t="shared" ca="1" si="5"/>
        <v>42815.333333333336</v>
      </c>
      <c r="BB76" s="24" t="e">
        <f t="shared" ca="1" si="6"/>
        <v>#VALUE!</v>
      </c>
      <c r="BC76" s="24" t="e">
        <f t="shared" ca="1" si="7"/>
        <v>#VALUE!</v>
      </c>
      <c r="BD76" s="24" t="e">
        <f t="shared" ca="1" si="8"/>
        <v>#VALUE!</v>
      </c>
      <c r="BE76" s="24" t="e">
        <f t="shared" ca="1" si="9"/>
        <v>#VALUE!</v>
      </c>
    </row>
    <row r="77" spans="48:57" x14ac:dyDescent="0.3">
      <c r="AV77" s="17">
        <f ca="1">RTD("ice.xl",,"*HT",_xll.FSJoinRange(AW4:AZ4),"D[tl:Union]","6/28/2016;6/28/2017","182")</f>
        <v>42814.333333333336</v>
      </c>
      <c r="AW77" s="2" t="str">
        <f ca="1">RTD("ice.xl",,"*H",AW$4,AW$5,"",$AV77)</f>
        <v/>
      </c>
      <c r="AX77" s="2" t="str">
        <f ca="1">RTD("ice.xl",,"*H",AX$4,AX$5,"",$AV77)</f>
        <v/>
      </c>
      <c r="AY77" s="2" t="str">
        <f ca="1">RTD("ice.xl",,"*H",AY$4,AY$5,"",$AV77)</f>
        <v/>
      </c>
      <c r="AZ77" s="2" t="str">
        <f ca="1">RTD("ice.xl",,"*H",AZ$4,AZ$5,"",$AV77)</f>
        <v/>
      </c>
      <c r="BA77" s="17">
        <f t="shared" ca="1" si="5"/>
        <v>42814.333333333336</v>
      </c>
      <c r="BB77" s="24" t="e">
        <f t="shared" ca="1" si="6"/>
        <v>#VALUE!</v>
      </c>
      <c r="BC77" s="24" t="e">
        <f t="shared" ca="1" si="7"/>
        <v>#VALUE!</v>
      </c>
      <c r="BD77" s="24" t="e">
        <f t="shared" ca="1" si="8"/>
        <v>#VALUE!</v>
      </c>
      <c r="BE77" s="24" t="e">
        <f t="shared" ca="1" si="9"/>
        <v>#VALUE!</v>
      </c>
    </row>
    <row r="78" spans="48:57" x14ac:dyDescent="0.3">
      <c r="AV78" s="17">
        <f ca="1">RTD("ice.xl",,"*HT",_xll.FSJoinRange(AW4:AZ4),"D[tl:Union]","6/28/2016;6/28/2017","181")</f>
        <v>42811.333333333336</v>
      </c>
      <c r="AW78" s="2" t="str">
        <f ca="1">RTD("ice.xl",,"*H",AW$4,AW$5,"",$AV78)</f>
        <v/>
      </c>
      <c r="AX78" s="2" t="str">
        <f ca="1">RTD("ice.xl",,"*H",AX$4,AX$5,"",$AV78)</f>
        <v/>
      </c>
      <c r="AY78" s="2" t="str">
        <f ca="1">RTD("ice.xl",,"*H",AY$4,AY$5,"",$AV78)</f>
        <v/>
      </c>
      <c r="AZ78" s="2" t="str">
        <f ca="1">RTD("ice.xl",,"*H",AZ$4,AZ$5,"",$AV78)</f>
        <v/>
      </c>
      <c r="BA78" s="17">
        <f t="shared" ca="1" si="5"/>
        <v>42811.333333333336</v>
      </c>
      <c r="BB78" s="24" t="e">
        <f t="shared" ca="1" si="6"/>
        <v>#VALUE!</v>
      </c>
      <c r="BC78" s="24" t="e">
        <f t="shared" ca="1" si="7"/>
        <v>#VALUE!</v>
      </c>
      <c r="BD78" s="24" t="e">
        <f t="shared" ca="1" si="8"/>
        <v>#VALUE!</v>
      </c>
      <c r="BE78" s="24" t="e">
        <f t="shared" ca="1" si="9"/>
        <v>#VALUE!</v>
      </c>
    </row>
    <row r="79" spans="48:57" x14ac:dyDescent="0.3">
      <c r="AV79" s="17">
        <f ca="1">RTD("ice.xl",,"*HT",_xll.FSJoinRange(AW4:AZ4),"D[tl:Union]","6/28/2016;6/28/2017","180")</f>
        <v>42810.333333333336</v>
      </c>
      <c r="AW79" s="2" t="str">
        <f ca="1">RTD("ice.xl",,"*H",AW$4,AW$5,"",$AV79)</f>
        <v/>
      </c>
      <c r="AX79" s="2" t="str">
        <f ca="1">RTD("ice.xl",,"*H",AX$4,AX$5,"",$AV79)</f>
        <v/>
      </c>
      <c r="AY79" s="2" t="str">
        <f ca="1">RTD("ice.xl",,"*H",AY$4,AY$5,"",$AV79)</f>
        <v/>
      </c>
      <c r="AZ79" s="2" t="str">
        <f ca="1">RTD("ice.xl",,"*H",AZ$4,AZ$5,"",$AV79)</f>
        <v/>
      </c>
      <c r="BA79" s="17">
        <f t="shared" ca="1" si="5"/>
        <v>42810.333333333336</v>
      </c>
      <c r="BB79" s="24" t="e">
        <f t="shared" ca="1" si="6"/>
        <v>#VALUE!</v>
      </c>
      <c r="BC79" s="24" t="e">
        <f t="shared" ca="1" si="7"/>
        <v>#VALUE!</v>
      </c>
      <c r="BD79" s="24" t="e">
        <f t="shared" ca="1" si="8"/>
        <v>#VALUE!</v>
      </c>
      <c r="BE79" s="24" t="e">
        <f t="shared" ca="1" si="9"/>
        <v>#VALUE!</v>
      </c>
    </row>
    <row r="80" spans="48:57" x14ac:dyDescent="0.3">
      <c r="AV80" s="17">
        <f ca="1">RTD("ice.xl",,"*HT",_xll.FSJoinRange(AW4:AZ4),"D[tl:Union]","6/28/2016;6/28/2017","179")</f>
        <v>42809.333333333336</v>
      </c>
      <c r="AW80" s="2" t="str">
        <f ca="1">RTD("ice.xl",,"*H",AW$4,AW$5,"",$AV80)</f>
        <v/>
      </c>
      <c r="AX80" s="2" t="str">
        <f ca="1">RTD("ice.xl",,"*H",AX$4,AX$5,"",$AV80)</f>
        <v/>
      </c>
      <c r="AY80" s="2" t="str">
        <f ca="1">RTD("ice.xl",,"*H",AY$4,AY$5,"",$AV80)</f>
        <v/>
      </c>
      <c r="AZ80" s="2" t="str">
        <f ca="1">RTD("ice.xl",,"*H",AZ$4,AZ$5,"",$AV80)</f>
        <v/>
      </c>
      <c r="BA80" s="17">
        <f t="shared" ca="1" si="5"/>
        <v>42809.333333333336</v>
      </c>
      <c r="BB80" s="24" t="e">
        <f t="shared" ca="1" si="6"/>
        <v>#VALUE!</v>
      </c>
      <c r="BC80" s="24" t="e">
        <f t="shared" ca="1" si="7"/>
        <v>#VALUE!</v>
      </c>
      <c r="BD80" s="24" t="e">
        <f t="shared" ca="1" si="8"/>
        <v>#VALUE!</v>
      </c>
      <c r="BE80" s="24" t="e">
        <f t="shared" ca="1" si="9"/>
        <v>#VALUE!</v>
      </c>
    </row>
    <row r="81" spans="48:57" x14ac:dyDescent="0.3">
      <c r="AV81" s="17">
        <f ca="1">RTD("ice.xl",,"*HT",_xll.FSJoinRange(AW4:AZ4),"D[tl:Union]","6/28/2016;6/28/2017","178")</f>
        <v>42808.333333333336</v>
      </c>
      <c r="AW81" s="2" t="str">
        <f ca="1">RTD("ice.xl",,"*H",AW$4,AW$5,"",$AV81)</f>
        <v/>
      </c>
      <c r="AX81" s="2" t="str">
        <f ca="1">RTD("ice.xl",,"*H",AX$4,AX$5,"",$AV81)</f>
        <v/>
      </c>
      <c r="AY81" s="2" t="str">
        <f ca="1">RTD("ice.xl",,"*H",AY$4,AY$5,"",$AV81)</f>
        <v/>
      </c>
      <c r="AZ81" s="2" t="str">
        <f ca="1">RTD("ice.xl",,"*H",AZ$4,AZ$5,"",$AV81)</f>
        <v/>
      </c>
      <c r="BA81" s="17">
        <f t="shared" ca="1" si="5"/>
        <v>42808.333333333336</v>
      </c>
      <c r="BB81" s="24" t="e">
        <f t="shared" ca="1" si="6"/>
        <v>#VALUE!</v>
      </c>
      <c r="BC81" s="24" t="e">
        <f t="shared" ca="1" si="7"/>
        <v>#VALUE!</v>
      </c>
      <c r="BD81" s="24" t="e">
        <f t="shared" ca="1" si="8"/>
        <v>#VALUE!</v>
      </c>
      <c r="BE81" s="24" t="e">
        <f t="shared" ca="1" si="9"/>
        <v>#VALUE!</v>
      </c>
    </row>
    <row r="82" spans="48:57" x14ac:dyDescent="0.3">
      <c r="AV82" s="17">
        <f ca="1">RTD("ice.xl",,"*HT",_xll.FSJoinRange(AW4:AZ4),"D[tl:Union]","6/28/2016;6/28/2017","177")</f>
        <v>42807.333333333336</v>
      </c>
      <c r="AW82" s="2" t="str">
        <f ca="1">RTD("ice.xl",,"*H",AW$4,AW$5,"",$AV82)</f>
        <v/>
      </c>
      <c r="AX82" s="2" t="str">
        <f ca="1">RTD("ice.xl",,"*H",AX$4,AX$5,"",$AV82)</f>
        <v/>
      </c>
      <c r="AY82" s="2" t="str">
        <f ca="1">RTD("ice.xl",,"*H",AY$4,AY$5,"",$AV82)</f>
        <v/>
      </c>
      <c r="AZ82" s="2" t="str">
        <f ca="1">RTD("ice.xl",,"*H",AZ$4,AZ$5,"",$AV82)</f>
        <v/>
      </c>
      <c r="BA82" s="17">
        <f t="shared" ca="1" si="5"/>
        <v>42807.333333333336</v>
      </c>
      <c r="BB82" s="24" t="e">
        <f t="shared" ca="1" si="6"/>
        <v>#VALUE!</v>
      </c>
      <c r="BC82" s="24" t="e">
        <f t="shared" ca="1" si="7"/>
        <v>#VALUE!</v>
      </c>
      <c r="BD82" s="24" t="e">
        <f t="shared" ca="1" si="8"/>
        <v>#VALUE!</v>
      </c>
      <c r="BE82" s="24" t="e">
        <f t="shared" ca="1" si="9"/>
        <v>#VALUE!</v>
      </c>
    </row>
    <row r="83" spans="48:57" x14ac:dyDescent="0.3">
      <c r="AV83" s="17">
        <f ca="1">RTD("ice.xl",,"*HT",_xll.FSJoinRange(AW4:AZ4),"D[tl:Union]","6/28/2016;6/28/2017","176")</f>
        <v>42804.291666666664</v>
      </c>
      <c r="AW83" s="2" t="str">
        <f ca="1">RTD("ice.xl",,"*H",AW$4,AW$5,"",$AV83)</f>
        <v/>
      </c>
      <c r="AX83" s="2" t="str">
        <f ca="1">RTD("ice.xl",,"*H",AX$4,AX$5,"",$AV83)</f>
        <v/>
      </c>
      <c r="AY83" s="2" t="str">
        <f ca="1">RTD("ice.xl",,"*H",AY$4,AY$5,"",$AV83)</f>
        <v/>
      </c>
      <c r="AZ83" s="2" t="str">
        <f ca="1">RTD("ice.xl",,"*H",AZ$4,AZ$5,"",$AV83)</f>
        <v/>
      </c>
      <c r="BA83" s="17">
        <f t="shared" ca="1" si="5"/>
        <v>42804.291666666664</v>
      </c>
      <c r="BB83" s="24" t="e">
        <f t="shared" ca="1" si="6"/>
        <v>#VALUE!</v>
      </c>
      <c r="BC83" s="24" t="e">
        <f t="shared" ca="1" si="7"/>
        <v>#VALUE!</v>
      </c>
      <c r="BD83" s="24" t="e">
        <f t="shared" ca="1" si="8"/>
        <v>#VALUE!</v>
      </c>
      <c r="BE83" s="24" t="e">
        <f t="shared" ca="1" si="9"/>
        <v>#VALUE!</v>
      </c>
    </row>
    <row r="84" spans="48:57" x14ac:dyDescent="0.3">
      <c r="AV84" s="17">
        <f ca="1">RTD("ice.xl",,"*HT",_xll.FSJoinRange(AW4:AZ4),"D[tl:Union]","6/28/2016;6/28/2017","175")</f>
        <v>42803.291666666664</v>
      </c>
      <c r="AW84" s="2" t="str">
        <f ca="1">RTD("ice.xl",,"*H",AW$4,AW$5,"",$AV84)</f>
        <v/>
      </c>
      <c r="AX84" s="2" t="str">
        <f ca="1">RTD("ice.xl",,"*H",AX$4,AX$5,"",$AV84)</f>
        <v/>
      </c>
      <c r="AY84" s="2" t="str">
        <f ca="1">RTD("ice.xl",,"*H",AY$4,AY$5,"",$AV84)</f>
        <v/>
      </c>
      <c r="AZ84" s="2" t="str">
        <f ca="1">RTD("ice.xl",,"*H",AZ$4,AZ$5,"",$AV84)</f>
        <v/>
      </c>
      <c r="BA84" s="17">
        <f t="shared" ca="1" si="5"/>
        <v>42803.291666666664</v>
      </c>
      <c r="BB84" s="24" t="e">
        <f t="shared" ca="1" si="6"/>
        <v>#VALUE!</v>
      </c>
      <c r="BC84" s="24" t="e">
        <f t="shared" ca="1" si="7"/>
        <v>#VALUE!</v>
      </c>
      <c r="BD84" s="24" t="e">
        <f t="shared" ca="1" si="8"/>
        <v>#VALUE!</v>
      </c>
      <c r="BE84" s="24" t="e">
        <f t="shared" ca="1" si="9"/>
        <v>#VALUE!</v>
      </c>
    </row>
    <row r="85" spans="48:57" x14ac:dyDescent="0.3">
      <c r="AV85" s="17">
        <f ca="1">RTD("ice.xl",,"*HT",_xll.FSJoinRange(AW4:AZ4),"D[tl:Union]","6/28/2016;6/28/2017","174")</f>
        <v>42802.291666666664</v>
      </c>
      <c r="AW85" s="2" t="str">
        <f ca="1">RTD("ice.xl",,"*H",AW$4,AW$5,"",$AV85)</f>
        <v/>
      </c>
      <c r="AX85" s="2" t="str">
        <f ca="1">RTD("ice.xl",,"*H",AX$4,AX$5,"",$AV85)</f>
        <v/>
      </c>
      <c r="AY85" s="2" t="str">
        <f ca="1">RTD("ice.xl",,"*H",AY$4,AY$5,"",$AV85)</f>
        <v/>
      </c>
      <c r="AZ85" s="2" t="str">
        <f ca="1">RTD("ice.xl",,"*H",AZ$4,AZ$5,"",$AV85)</f>
        <v/>
      </c>
      <c r="BA85" s="17">
        <f t="shared" ca="1" si="5"/>
        <v>42802.291666666664</v>
      </c>
      <c r="BB85" s="24" t="e">
        <f t="shared" ca="1" si="6"/>
        <v>#VALUE!</v>
      </c>
      <c r="BC85" s="24" t="e">
        <f t="shared" ca="1" si="7"/>
        <v>#VALUE!</v>
      </c>
      <c r="BD85" s="24" t="e">
        <f t="shared" ca="1" si="8"/>
        <v>#VALUE!</v>
      </c>
      <c r="BE85" s="24" t="e">
        <f t="shared" ca="1" si="9"/>
        <v>#VALUE!</v>
      </c>
    </row>
    <row r="86" spans="48:57" x14ac:dyDescent="0.3">
      <c r="AV86" s="17">
        <f ca="1">RTD("ice.xl",,"*HT",_xll.FSJoinRange(AW4:AZ4),"D[tl:Union]","6/28/2016;6/28/2017","173")</f>
        <v>42801.291666666664</v>
      </c>
      <c r="AW86" s="2" t="str">
        <f ca="1">RTD("ice.xl",,"*H",AW$4,AW$5,"",$AV86)</f>
        <v/>
      </c>
      <c r="AX86" s="2" t="str">
        <f ca="1">RTD("ice.xl",,"*H",AX$4,AX$5,"",$AV86)</f>
        <v/>
      </c>
      <c r="AY86" s="2" t="str">
        <f ca="1">RTD("ice.xl",,"*H",AY$4,AY$5,"",$AV86)</f>
        <v/>
      </c>
      <c r="AZ86" s="2" t="str">
        <f ca="1">RTD("ice.xl",,"*H",AZ$4,AZ$5,"",$AV86)</f>
        <v/>
      </c>
      <c r="BA86" s="17">
        <f t="shared" ca="1" si="5"/>
        <v>42801.291666666664</v>
      </c>
      <c r="BB86" s="24" t="e">
        <f t="shared" ca="1" si="6"/>
        <v>#VALUE!</v>
      </c>
      <c r="BC86" s="24" t="e">
        <f t="shared" ca="1" si="7"/>
        <v>#VALUE!</v>
      </c>
      <c r="BD86" s="24" t="e">
        <f t="shared" ca="1" si="8"/>
        <v>#VALUE!</v>
      </c>
      <c r="BE86" s="24" t="e">
        <f t="shared" ca="1" si="9"/>
        <v>#VALUE!</v>
      </c>
    </row>
    <row r="87" spans="48:57" x14ac:dyDescent="0.3">
      <c r="AV87" s="17">
        <f ca="1">RTD("ice.xl",,"*HT",_xll.FSJoinRange(AW4:AZ4),"D[tl:Union]","6/28/2016;6/28/2017","172")</f>
        <v>42800.291666666664</v>
      </c>
      <c r="AW87" s="2" t="str">
        <f ca="1">RTD("ice.xl",,"*H",AW$4,AW$5,"",$AV87)</f>
        <v/>
      </c>
      <c r="AX87" s="2" t="str">
        <f ca="1">RTD("ice.xl",,"*H",AX$4,AX$5,"",$AV87)</f>
        <v/>
      </c>
      <c r="AY87" s="2" t="str">
        <f ca="1">RTD("ice.xl",,"*H",AY$4,AY$5,"",$AV87)</f>
        <v/>
      </c>
      <c r="AZ87" s="2" t="str">
        <f ca="1">RTD("ice.xl",,"*H",AZ$4,AZ$5,"",$AV87)</f>
        <v/>
      </c>
      <c r="BA87" s="17">
        <f t="shared" ca="1" si="5"/>
        <v>42800.291666666664</v>
      </c>
      <c r="BB87" s="24" t="e">
        <f t="shared" ca="1" si="6"/>
        <v>#VALUE!</v>
      </c>
      <c r="BC87" s="24" t="e">
        <f t="shared" ca="1" si="7"/>
        <v>#VALUE!</v>
      </c>
      <c r="BD87" s="24" t="e">
        <f t="shared" ca="1" si="8"/>
        <v>#VALUE!</v>
      </c>
      <c r="BE87" s="24" t="e">
        <f t="shared" ca="1" si="9"/>
        <v>#VALUE!</v>
      </c>
    </row>
    <row r="88" spans="48:57" x14ac:dyDescent="0.3">
      <c r="AV88" s="17">
        <f ca="1">RTD("ice.xl",,"*HT",_xll.FSJoinRange(AW4:AZ4),"D[tl:Union]","6/28/2016;6/28/2017","171")</f>
        <v>42797.291666666664</v>
      </c>
      <c r="AW88" s="2" t="str">
        <f ca="1">RTD("ice.xl",,"*H",AW$4,AW$5,"",$AV88)</f>
        <v/>
      </c>
      <c r="AX88" s="2" t="str">
        <f ca="1">RTD("ice.xl",,"*H",AX$4,AX$5,"",$AV88)</f>
        <v/>
      </c>
      <c r="AY88" s="2" t="str">
        <f ca="1">RTD("ice.xl",,"*H",AY$4,AY$5,"",$AV88)</f>
        <v/>
      </c>
      <c r="AZ88" s="2" t="str">
        <f ca="1">RTD("ice.xl",,"*H",AZ$4,AZ$5,"",$AV88)</f>
        <v/>
      </c>
      <c r="BA88" s="17">
        <f t="shared" ca="1" si="5"/>
        <v>42797.291666666664</v>
      </c>
      <c r="BB88" s="24" t="e">
        <f t="shared" ca="1" si="6"/>
        <v>#VALUE!</v>
      </c>
      <c r="BC88" s="24" t="e">
        <f t="shared" ca="1" si="7"/>
        <v>#VALUE!</v>
      </c>
      <c r="BD88" s="24" t="e">
        <f t="shared" ca="1" si="8"/>
        <v>#VALUE!</v>
      </c>
      <c r="BE88" s="24" t="e">
        <f t="shared" ca="1" si="9"/>
        <v>#VALUE!</v>
      </c>
    </row>
    <row r="89" spans="48:57" x14ac:dyDescent="0.3">
      <c r="AV89" s="17">
        <f ca="1">RTD("ice.xl",,"*HT",_xll.FSJoinRange(AW4:AZ4),"D[tl:Union]","6/28/2016;6/28/2017","170")</f>
        <v>42796.291666666664</v>
      </c>
      <c r="AW89" s="2" t="str">
        <f ca="1">RTD("ice.xl",,"*H",AW$4,AW$5,"",$AV89)</f>
        <v/>
      </c>
      <c r="AX89" s="2" t="str">
        <f ca="1">RTD("ice.xl",,"*H",AX$4,AX$5,"",$AV89)</f>
        <v/>
      </c>
      <c r="AY89" s="2" t="str">
        <f ca="1">RTD("ice.xl",,"*H",AY$4,AY$5,"",$AV89)</f>
        <v/>
      </c>
      <c r="AZ89" s="2" t="str">
        <f ca="1">RTD("ice.xl",,"*H",AZ$4,AZ$5,"",$AV89)</f>
        <v/>
      </c>
      <c r="BA89" s="17">
        <f t="shared" ca="1" si="5"/>
        <v>42796.291666666664</v>
      </c>
      <c r="BB89" s="24" t="e">
        <f t="shared" ca="1" si="6"/>
        <v>#VALUE!</v>
      </c>
      <c r="BC89" s="24" t="e">
        <f t="shared" ca="1" si="7"/>
        <v>#VALUE!</v>
      </c>
      <c r="BD89" s="24" t="e">
        <f t="shared" ca="1" si="8"/>
        <v>#VALUE!</v>
      </c>
      <c r="BE89" s="24" t="e">
        <f t="shared" ca="1" si="9"/>
        <v>#VALUE!</v>
      </c>
    </row>
    <row r="90" spans="48:57" x14ac:dyDescent="0.3">
      <c r="AV90" s="17">
        <f ca="1">RTD("ice.xl",,"*HT",_xll.FSJoinRange(AW4:AZ4),"D[tl:Union]","6/28/2016;6/28/2017","169")</f>
        <v>42795.291666666664</v>
      </c>
      <c r="AW90" s="2" t="str">
        <f ca="1">RTD("ice.xl",,"*H",AW$4,AW$5,"",$AV90)</f>
        <v/>
      </c>
      <c r="AX90" s="2" t="str">
        <f ca="1">RTD("ice.xl",,"*H",AX$4,AX$5,"",$AV90)</f>
        <v/>
      </c>
      <c r="AY90" s="2" t="str">
        <f ca="1">RTD("ice.xl",,"*H",AY$4,AY$5,"",$AV90)</f>
        <v/>
      </c>
      <c r="AZ90" s="2" t="str">
        <f ca="1">RTD("ice.xl",,"*H",AZ$4,AZ$5,"",$AV90)</f>
        <v/>
      </c>
      <c r="BA90" s="17">
        <f t="shared" ca="1" si="5"/>
        <v>42795.291666666664</v>
      </c>
      <c r="BB90" s="24" t="e">
        <f t="shared" ca="1" si="6"/>
        <v>#VALUE!</v>
      </c>
      <c r="BC90" s="24" t="e">
        <f t="shared" ca="1" si="7"/>
        <v>#VALUE!</v>
      </c>
      <c r="BD90" s="24" t="e">
        <f t="shared" ca="1" si="8"/>
        <v>#VALUE!</v>
      </c>
      <c r="BE90" s="24" t="e">
        <f t="shared" ca="1" si="9"/>
        <v>#VALUE!</v>
      </c>
    </row>
    <row r="91" spans="48:57" x14ac:dyDescent="0.3">
      <c r="AV91" s="17">
        <f ca="1">RTD("ice.xl",,"*HT",_xll.FSJoinRange(AW4:AZ4),"D[tl:Union]","6/28/2016;6/28/2017","168")</f>
        <v>42794.291666666664</v>
      </c>
      <c r="AW91" s="2" t="str">
        <f ca="1">RTD("ice.xl",,"*H",AW$4,AW$5,"",$AV91)</f>
        <v/>
      </c>
      <c r="AX91" s="2" t="str">
        <f ca="1">RTD("ice.xl",,"*H",AX$4,AX$5,"",$AV91)</f>
        <v/>
      </c>
      <c r="AY91" s="2" t="str">
        <f ca="1">RTD("ice.xl",,"*H",AY$4,AY$5,"",$AV91)</f>
        <v/>
      </c>
      <c r="AZ91" s="2" t="str">
        <f ca="1">RTD("ice.xl",,"*H",AZ$4,AZ$5,"",$AV91)</f>
        <v/>
      </c>
      <c r="BA91" s="17">
        <f t="shared" ca="1" si="5"/>
        <v>42794.291666666664</v>
      </c>
      <c r="BB91" s="24" t="e">
        <f t="shared" ca="1" si="6"/>
        <v>#VALUE!</v>
      </c>
      <c r="BC91" s="24" t="e">
        <f t="shared" ca="1" si="7"/>
        <v>#VALUE!</v>
      </c>
      <c r="BD91" s="24" t="e">
        <f t="shared" ca="1" si="8"/>
        <v>#VALUE!</v>
      </c>
      <c r="BE91" s="24" t="e">
        <f t="shared" ca="1" si="9"/>
        <v>#VALUE!</v>
      </c>
    </row>
    <row r="92" spans="48:57" x14ac:dyDescent="0.3">
      <c r="AV92" s="17">
        <f ca="1">RTD("ice.xl",,"*HT",_xll.FSJoinRange(AW4:AZ4),"D[tl:Union]","6/28/2016;6/28/2017","167")</f>
        <v>42793.291666666664</v>
      </c>
      <c r="AW92" s="2" t="str">
        <f ca="1">RTD("ice.xl",,"*H",AW$4,AW$5,"",$AV92)</f>
        <v/>
      </c>
      <c r="AX92" s="2" t="str">
        <f ca="1">RTD("ice.xl",,"*H",AX$4,AX$5,"",$AV92)</f>
        <v/>
      </c>
      <c r="AY92" s="2" t="str">
        <f ca="1">RTD("ice.xl",,"*H",AY$4,AY$5,"",$AV92)</f>
        <v/>
      </c>
      <c r="AZ92" s="2" t="str">
        <f ca="1">RTD("ice.xl",,"*H",AZ$4,AZ$5,"",$AV92)</f>
        <v/>
      </c>
      <c r="BA92" s="17">
        <f t="shared" ca="1" si="5"/>
        <v>42793.291666666664</v>
      </c>
      <c r="BB92" s="24" t="e">
        <f t="shared" ca="1" si="6"/>
        <v>#VALUE!</v>
      </c>
      <c r="BC92" s="24" t="e">
        <f t="shared" ca="1" si="7"/>
        <v>#VALUE!</v>
      </c>
      <c r="BD92" s="24" t="e">
        <f t="shared" ca="1" si="8"/>
        <v>#VALUE!</v>
      </c>
      <c r="BE92" s="24" t="e">
        <f t="shared" ca="1" si="9"/>
        <v>#VALUE!</v>
      </c>
    </row>
    <row r="93" spans="48:57" x14ac:dyDescent="0.3">
      <c r="AV93" s="17">
        <f ca="1">RTD("ice.xl",,"*HT",_xll.FSJoinRange(AW4:AZ4),"D[tl:Union]","6/28/2016;6/28/2017","166")</f>
        <v>42790.291666666664</v>
      </c>
      <c r="AW93" s="2" t="str">
        <f ca="1">RTD("ice.xl",,"*H",AW$4,AW$5,"",$AV93)</f>
        <v/>
      </c>
      <c r="AX93" s="2" t="str">
        <f ca="1">RTD("ice.xl",,"*H",AX$4,AX$5,"",$AV93)</f>
        <v/>
      </c>
      <c r="AY93" s="2" t="str">
        <f ca="1">RTD("ice.xl",,"*H",AY$4,AY$5,"",$AV93)</f>
        <v/>
      </c>
      <c r="AZ93" s="2" t="str">
        <f ca="1">RTD("ice.xl",,"*H",AZ$4,AZ$5,"",$AV93)</f>
        <v/>
      </c>
      <c r="BA93" s="17">
        <f t="shared" ca="1" si="5"/>
        <v>42790.291666666664</v>
      </c>
      <c r="BB93" s="24" t="e">
        <f t="shared" ca="1" si="6"/>
        <v>#VALUE!</v>
      </c>
      <c r="BC93" s="24" t="e">
        <f t="shared" ca="1" si="7"/>
        <v>#VALUE!</v>
      </c>
      <c r="BD93" s="24" t="e">
        <f t="shared" ca="1" si="8"/>
        <v>#VALUE!</v>
      </c>
      <c r="BE93" s="24" t="e">
        <f t="shared" ca="1" si="9"/>
        <v>#VALUE!</v>
      </c>
    </row>
    <row r="94" spans="48:57" x14ac:dyDescent="0.3">
      <c r="AV94" s="17">
        <f ca="1">RTD("ice.xl",,"*HT",_xll.FSJoinRange(AW4:AZ4),"D[tl:Union]","6/28/2016;6/28/2017","165")</f>
        <v>42789.291666666664</v>
      </c>
      <c r="AW94" s="2" t="str">
        <f ca="1">RTD("ice.xl",,"*H",AW$4,AW$5,"",$AV94)</f>
        <v/>
      </c>
      <c r="AX94" s="2" t="str">
        <f ca="1">RTD("ice.xl",,"*H",AX$4,AX$5,"",$AV94)</f>
        <v/>
      </c>
      <c r="AY94" s="2" t="str">
        <f ca="1">RTD("ice.xl",,"*H",AY$4,AY$5,"",$AV94)</f>
        <v/>
      </c>
      <c r="AZ94" s="2" t="str">
        <f ca="1">RTD("ice.xl",,"*H",AZ$4,AZ$5,"",$AV94)</f>
        <v/>
      </c>
      <c r="BA94" s="17">
        <f t="shared" ca="1" si="5"/>
        <v>42789.291666666664</v>
      </c>
      <c r="BB94" s="24" t="e">
        <f t="shared" ca="1" si="6"/>
        <v>#VALUE!</v>
      </c>
      <c r="BC94" s="24" t="e">
        <f t="shared" ca="1" si="7"/>
        <v>#VALUE!</v>
      </c>
      <c r="BD94" s="24" t="e">
        <f t="shared" ca="1" si="8"/>
        <v>#VALUE!</v>
      </c>
      <c r="BE94" s="24" t="e">
        <f t="shared" ca="1" si="9"/>
        <v>#VALUE!</v>
      </c>
    </row>
    <row r="95" spans="48:57" x14ac:dyDescent="0.3">
      <c r="AV95" s="17">
        <f ca="1">RTD("ice.xl",,"*HT",_xll.FSJoinRange(AW4:AZ4),"D[tl:Union]","6/28/2016;6/28/2017","164")</f>
        <v>42788.291666666664</v>
      </c>
      <c r="AW95" s="2" t="str">
        <f ca="1">RTD("ice.xl",,"*H",AW$4,AW$5,"",$AV95)</f>
        <v/>
      </c>
      <c r="AX95" s="2" t="str">
        <f ca="1">RTD("ice.xl",,"*H",AX$4,AX$5,"",$AV95)</f>
        <v/>
      </c>
      <c r="AY95" s="2" t="str">
        <f ca="1">RTD("ice.xl",,"*H",AY$4,AY$5,"",$AV95)</f>
        <v/>
      </c>
      <c r="AZ95" s="2" t="str">
        <f ca="1">RTD("ice.xl",,"*H",AZ$4,AZ$5,"",$AV95)</f>
        <v/>
      </c>
      <c r="BA95" s="17">
        <f t="shared" ca="1" si="5"/>
        <v>42788.291666666664</v>
      </c>
      <c r="BB95" s="24" t="e">
        <f t="shared" ca="1" si="6"/>
        <v>#VALUE!</v>
      </c>
      <c r="BC95" s="24" t="e">
        <f t="shared" ca="1" si="7"/>
        <v>#VALUE!</v>
      </c>
      <c r="BD95" s="24" t="e">
        <f t="shared" ca="1" si="8"/>
        <v>#VALUE!</v>
      </c>
      <c r="BE95" s="24" t="e">
        <f t="shared" ca="1" si="9"/>
        <v>#VALUE!</v>
      </c>
    </row>
    <row r="96" spans="48:57" x14ac:dyDescent="0.3">
      <c r="AV96" s="17">
        <f ca="1">RTD("ice.xl",,"*HT",_xll.FSJoinRange(AW4:AZ4),"D[tl:Union]","6/28/2016;6/28/2017","163")</f>
        <v>42787.291666666664</v>
      </c>
      <c r="AW96" s="2" t="str">
        <f ca="1">RTD("ice.xl",,"*H",AW$4,AW$5,"",$AV96)</f>
        <v/>
      </c>
      <c r="AX96" s="2" t="str">
        <f ca="1">RTD("ice.xl",,"*H",AX$4,AX$5,"",$AV96)</f>
        <v/>
      </c>
      <c r="AY96" s="2" t="str">
        <f ca="1">RTD("ice.xl",,"*H",AY$4,AY$5,"",$AV96)</f>
        <v/>
      </c>
      <c r="AZ96" s="2" t="str">
        <f ca="1">RTD("ice.xl",,"*H",AZ$4,AZ$5,"",$AV96)</f>
        <v/>
      </c>
      <c r="BA96" s="17">
        <f t="shared" ca="1" si="5"/>
        <v>42787.291666666664</v>
      </c>
      <c r="BB96" s="24" t="e">
        <f t="shared" ca="1" si="6"/>
        <v>#VALUE!</v>
      </c>
      <c r="BC96" s="24" t="e">
        <f t="shared" ca="1" si="7"/>
        <v>#VALUE!</v>
      </c>
      <c r="BD96" s="24" t="e">
        <f t="shared" ca="1" si="8"/>
        <v>#VALUE!</v>
      </c>
      <c r="BE96" s="24" t="e">
        <f t="shared" ca="1" si="9"/>
        <v>#VALUE!</v>
      </c>
    </row>
    <row r="97" spans="48:57" x14ac:dyDescent="0.3">
      <c r="AV97" s="17">
        <f ca="1">RTD("ice.xl",,"*HT",_xll.FSJoinRange(AW4:AZ4),"D[tl:Union]","6/28/2016;6/28/2017","162")</f>
        <v>42783.291666666664</v>
      </c>
      <c r="AW97" s="2" t="str">
        <f ca="1">RTD("ice.xl",,"*H",AW$4,AW$5,"",$AV97)</f>
        <v/>
      </c>
      <c r="AX97" s="2" t="str">
        <f ca="1">RTD("ice.xl",,"*H",AX$4,AX$5,"",$AV97)</f>
        <v/>
      </c>
      <c r="AY97" s="2" t="str">
        <f ca="1">RTD("ice.xl",,"*H",AY$4,AY$5,"",$AV97)</f>
        <v/>
      </c>
      <c r="AZ97" s="2" t="str">
        <f ca="1">RTD("ice.xl",,"*H",AZ$4,AZ$5,"",$AV97)</f>
        <v/>
      </c>
      <c r="BA97" s="17">
        <f t="shared" ca="1" si="5"/>
        <v>42783.291666666664</v>
      </c>
      <c r="BB97" s="24" t="e">
        <f t="shared" ca="1" si="6"/>
        <v>#VALUE!</v>
      </c>
      <c r="BC97" s="24" t="e">
        <f t="shared" ca="1" si="7"/>
        <v>#VALUE!</v>
      </c>
      <c r="BD97" s="24" t="e">
        <f t="shared" ca="1" si="8"/>
        <v>#VALUE!</v>
      </c>
      <c r="BE97" s="24" t="e">
        <f t="shared" ca="1" si="9"/>
        <v>#VALUE!</v>
      </c>
    </row>
    <row r="98" spans="48:57" x14ac:dyDescent="0.3">
      <c r="AV98" s="17">
        <f ca="1">RTD("ice.xl",,"*HT",_xll.FSJoinRange(AW4:AZ4),"D[tl:Union]","6/28/2016;6/28/2017","161")</f>
        <v>42782.291666666664</v>
      </c>
      <c r="AW98" s="2" t="str">
        <f ca="1">RTD("ice.xl",,"*H",AW$4,AW$5,"",$AV98)</f>
        <v/>
      </c>
      <c r="AX98" s="2" t="str">
        <f ca="1">RTD("ice.xl",,"*H",AX$4,AX$5,"",$AV98)</f>
        <v/>
      </c>
      <c r="AY98" s="2" t="str">
        <f ca="1">RTD("ice.xl",,"*H",AY$4,AY$5,"",$AV98)</f>
        <v/>
      </c>
      <c r="AZ98" s="2" t="str">
        <f ca="1">RTD("ice.xl",,"*H",AZ$4,AZ$5,"",$AV98)</f>
        <v/>
      </c>
      <c r="BA98" s="17">
        <f t="shared" ca="1" si="5"/>
        <v>42782.291666666664</v>
      </c>
      <c r="BB98" s="24" t="e">
        <f t="shared" ca="1" si="6"/>
        <v>#VALUE!</v>
      </c>
      <c r="BC98" s="24" t="e">
        <f t="shared" ca="1" si="7"/>
        <v>#VALUE!</v>
      </c>
      <c r="BD98" s="24" t="e">
        <f t="shared" ca="1" si="8"/>
        <v>#VALUE!</v>
      </c>
      <c r="BE98" s="24" t="e">
        <f t="shared" ca="1" si="9"/>
        <v>#VALUE!</v>
      </c>
    </row>
    <row r="99" spans="48:57" x14ac:dyDescent="0.3">
      <c r="AV99" s="17">
        <f ca="1">RTD("ice.xl",,"*HT",_xll.FSJoinRange(AW4:AZ4),"D[tl:Union]","6/28/2016;6/28/2017","160")</f>
        <v>42781.291666666664</v>
      </c>
      <c r="AW99" s="2" t="str">
        <f ca="1">RTD("ice.xl",,"*H",AW$4,AW$5,"",$AV99)</f>
        <v/>
      </c>
      <c r="AX99" s="2" t="str">
        <f ca="1">RTD("ice.xl",,"*H",AX$4,AX$5,"",$AV99)</f>
        <v/>
      </c>
      <c r="AY99" s="2" t="str">
        <f ca="1">RTD("ice.xl",,"*H",AY$4,AY$5,"",$AV99)</f>
        <v/>
      </c>
      <c r="AZ99" s="2" t="str">
        <f ca="1">RTD("ice.xl",,"*H",AZ$4,AZ$5,"",$AV99)</f>
        <v/>
      </c>
      <c r="BA99" s="17">
        <f t="shared" ca="1" si="5"/>
        <v>42781.291666666664</v>
      </c>
      <c r="BB99" s="24" t="e">
        <f t="shared" ca="1" si="6"/>
        <v>#VALUE!</v>
      </c>
      <c r="BC99" s="24" t="e">
        <f t="shared" ca="1" si="7"/>
        <v>#VALUE!</v>
      </c>
      <c r="BD99" s="24" t="e">
        <f t="shared" ca="1" si="8"/>
        <v>#VALUE!</v>
      </c>
      <c r="BE99" s="24" t="e">
        <f t="shared" ca="1" si="9"/>
        <v>#VALUE!</v>
      </c>
    </row>
    <row r="100" spans="48:57" x14ac:dyDescent="0.3">
      <c r="AV100" s="17">
        <f ca="1">RTD("ice.xl",,"*HT",_xll.FSJoinRange(AW4:AZ4),"D[tl:Union]","6/28/2016;6/28/2017","159")</f>
        <v>42780.291666666664</v>
      </c>
      <c r="AW100" s="2" t="str">
        <f ca="1">RTD("ice.xl",,"*H",AW$4,AW$5,"",$AV100)</f>
        <v/>
      </c>
      <c r="AX100" s="2" t="str">
        <f ca="1">RTD("ice.xl",,"*H",AX$4,AX$5,"",$AV100)</f>
        <v/>
      </c>
      <c r="AY100" s="2" t="str">
        <f ca="1">RTD("ice.xl",,"*H",AY$4,AY$5,"",$AV100)</f>
        <v/>
      </c>
      <c r="AZ100" s="2" t="str">
        <f ca="1">RTD("ice.xl",,"*H",AZ$4,AZ$5,"",$AV100)</f>
        <v/>
      </c>
      <c r="BA100" s="17">
        <f t="shared" ca="1" si="5"/>
        <v>42780.291666666664</v>
      </c>
      <c r="BB100" s="24" t="e">
        <f t="shared" ca="1" si="6"/>
        <v>#VALUE!</v>
      </c>
      <c r="BC100" s="24" t="e">
        <f t="shared" ca="1" si="7"/>
        <v>#VALUE!</v>
      </c>
      <c r="BD100" s="24" t="e">
        <f t="shared" ca="1" si="8"/>
        <v>#VALUE!</v>
      </c>
      <c r="BE100" s="24" t="e">
        <f t="shared" ca="1" si="9"/>
        <v>#VALUE!</v>
      </c>
    </row>
    <row r="101" spans="48:57" x14ac:dyDescent="0.3">
      <c r="AV101" s="17">
        <f ca="1">RTD("ice.xl",,"*HT",_xll.FSJoinRange(AW4:AZ4),"D[tl:Union]","6/28/2016;6/28/2017","158")</f>
        <v>42779.291666666664</v>
      </c>
      <c r="AW101" s="2" t="str">
        <f ca="1">RTD("ice.xl",,"*H",AW$4,AW$5,"",$AV101)</f>
        <v/>
      </c>
      <c r="AX101" s="2" t="str">
        <f ca="1">RTD("ice.xl",,"*H",AX$4,AX$5,"",$AV101)</f>
        <v/>
      </c>
      <c r="AY101" s="2" t="str">
        <f ca="1">RTD("ice.xl",,"*H",AY$4,AY$5,"",$AV101)</f>
        <v/>
      </c>
      <c r="AZ101" s="2" t="str">
        <f ca="1">RTD("ice.xl",,"*H",AZ$4,AZ$5,"",$AV101)</f>
        <v/>
      </c>
      <c r="BA101" s="17">
        <f t="shared" ca="1" si="5"/>
        <v>42779.291666666664</v>
      </c>
      <c r="BB101" s="24" t="e">
        <f t="shared" ca="1" si="6"/>
        <v>#VALUE!</v>
      </c>
      <c r="BC101" s="24" t="e">
        <f t="shared" ca="1" si="7"/>
        <v>#VALUE!</v>
      </c>
      <c r="BD101" s="24" t="e">
        <f t="shared" ca="1" si="8"/>
        <v>#VALUE!</v>
      </c>
      <c r="BE101" s="24" t="e">
        <f t="shared" ca="1" si="9"/>
        <v>#VALUE!</v>
      </c>
    </row>
    <row r="102" spans="48:57" x14ac:dyDescent="0.3">
      <c r="AV102" s="17">
        <f ca="1">RTD("ice.xl",,"*HT",_xll.FSJoinRange(AW4:AZ4),"D[tl:Union]","6/28/2016;6/28/2017","157")</f>
        <v>42776.291666666664</v>
      </c>
      <c r="AW102" s="2" t="str">
        <f ca="1">RTD("ice.xl",,"*H",AW$4,AW$5,"",$AV102)</f>
        <v/>
      </c>
      <c r="AX102" s="2" t="str">
        <f ca="1">RTD("ice.xl",,"*H",AX$4,AX$5,"",$AV102)</f>
        <v/>
      </c>
      <c r="AY102" s="2" t="str">
        <f ca="1">RTD("ice.xl",,"*H",AY$4,AY$5,"",$AV102)</f>
        <v/>
      </c>
      <c r="AZ102" s="2" t="str">
        <f ca="1">RTD("ice.xl",,"*H",AZ$4,AZ$5,"",$AV102)</f>
        <v/>
      </c>
      <c r="BA102" s="17">
        <f t="shared" ca="1" si="5"/>
        <v>42776.291666666664</v>
      </c>
      <c r="BB102" s="24" t="e">
        <f t="shared" ca="1" si="6"/>
        <v>#VALUE!</v>
      </c>
      <c r="BC102" s="24" t="e">
        <f t="shared" ca="1" si="7"/>
        <v>#VALUE!</v>
      </c>
      <c r="BD102" s="24" t="e">
        <f t="shared" ca="1" si="8"/>
        <v>#VALUE!</v>
      </c>
      <c r="BE102" s="24" t="e">
        <f t="shared" ca="1" si="9"/>
        <v>#VALUE!</v>
      </c>
    </row>
    <row r="103" spans="48:57" x14ac:dyDescent="0.3">
      <c r="AV103" s="17">
        <f ca="1">RTD("ice.xl",,"*HT",_xll.FSJoinRange(AW4:AZ4),"D[tl:Union]","6/28/2016;6/28/2017","156")</f>
        <v>42775.291666666664</v>
      </c>
      <c r="AW103" s="2" t="str">
        <f ca="1">RTD("ice.xl",,"*H",AW$4,AW$5,"",$AV103)</f>
        <v/>
      </c>
      <c r="AX103" s="2" t="str">
        <f ca="1">RTD("ice.xl",,"*H",AX$4,AX$5,"",$AV103)</f>
        <v/>
      </c>
      <c r="AY103" s="2" t="str">
        <f ca="1">RTD("ice.xl",,"*H",AY$4,AY$5,"",$AV103)</f>
        <v/>
      </c>
      <c r="AZ103" s="2" t="str">
        <f ca="1">RTD("ice.xl",,"*H",AZ$4,AZ$5,"",$AV103)</f>
        <v/>
      </c>
      <c r="BA103" s="17">
        <f t="shared" ca="1" si="5"/>
        <v>42775.291666666664</v>
      </c>
      <c r="BB103" s="24" t="e">
        <f t="shared" ca="1" si="6"/>
        <v>#VALUE!</v>
      </c>
      <c r="BC103" s="24" t="e">
        <f t="shared" ca="1" si="7"/>
        <v>#VALUE!</v>
      </c>
      <c r="BD103" s="24" t="e">
        <f t="shared" ca="1" si="8"/>
        <v>#VALUE!</v>
      </c>
      <c r="BE103" s="24" t="e">
        <f t="shared" ca="1" si="9"/>
        <v>#VALUE!</v>
      </c>
    </row>
    <row r="104" spans="48:57" x14ac:dyDescent="0.3">
      <c r="AV104" s="17">
        <f ca="1">RTD("ice.xl",,"*HT",_xll.FSJoinRange(AW4:AZ4),"D[tl:Union]","6/28/2016;6/28/2017","155")</f>
        <v>42774.291666666664</v>
      </c>
      <c r="AW104" s="2" t="str">
        <f ca="1">RTD("ice.xl",,"*H",AW$4,AW$5,"",$AV104)</f>
        <v/>
      </c>
      <c r="AX104" s="2" t="str">
        <f ca="1">RTD("ice.xl",,"*H",AX$4,AX$5,"",$AV104)</f>
        <v/>
      </c>
      <c r="AY104" s="2" t="str">
        <f ca="1">RTD("ice.xl",,"*H",AY$4,AY$5,"",$AV104)</f>
        <v/>
      </c>
      <c r="AZ104" s="2" t="str">
        <f ca="1">RTD("ice.xl",,"*H",AZ$4,AZ$5,"",$AV104)</f>
        <v/>
      </c>
      <c r="BA104" s="17">
        <f t="shared" ca="1" si="5"/>
        <v>42774.291666666664</v>
      </c>
      <c r="BB104" s="24" t="e">
        <f t="shared" ca="1" si="6"/>
        <v>#VALUE!</v>
      </c>
      <c r="BC104" s="24" t="e">
        <f t="shared" ca="1" si="7"/>
        <v>#VALUE!</v>
      </c>
      <c r="BD104" s="24" t="e">
        <f t="shared" ca="1" si="8"/>
        <v>#VALUE!</v>
      </c>
      <c r="BE104" s="24" t="e">
        <f t="shared" ca="1" si="9"/>
        <v>#VALUE!</v>
      </c>
    </row>
    <row r="105" spans="48:57" x14ac:dyDescent="0.3">
      <c r="AV105" s="17">
        <f ca="1">RTD("ice.xl",,"*HT",_xll.FSJoinRange(AW4:AZ4),"D[tl:Union]","6/28/2016;6/28/2017","154")</f>
        <v>42773.291666666664</v>
      </c>
      <c r="AW105" s="2" t="str">
        <f ca="1">RTD("ice.xl",,"*H",AW$4,AW$5,"",$AV105)</f>
        <v/>
      </c>
      <c r="AX105" s="2" t="str">
        <f ca="1">RTD("ice.xl",,"*H",AX$4,AX$5,"",$AV105)</f>
        <v/>
      </c>
      <c r="AY105" s="2" t="str">
        <f ca="1">RTD("ice.xl",,"*H",AY$4,AY$5,"",$AV105)</f>
        <v/>
      </c>
      <c r="AZ105" s="2" t="str">
        <f ca="1">RTD("ice.xl",,"*H",AZ$4,AZ$5,"",$AV105)</f>
        <v/>
      </c>
      <c r="BA105" s="17">
        <f t="shared" ca="1" si="5"/>
        <v>42773.291666666664</v>
      </c>
      <c r="BB105" s="24" t="e">
        <f t="shared" ca="1" si="6"/>
        <v>#VALUE!</v>
      </c>
      <c r="BC105" s="24" t="e">
        <f t="shared" ca="1" si="7"/>
        <v>#VALUE!</v>
      </c>
      <c r="BD105" s="24" t="e">
        <f t="shared" ca="1" si="8"/>
        <v>#VALUE!</v>
      </c>
      <c r="BE105" s="24" t="e">
        <f t="shared" ca="1" si="9"/>
        <v>#VALUE!</v>
      </c>
    </row>
    <row r="106" spans="48:57" x14ac:dyDescent="0.3">
      <c r="AV106" s="17">
        <f ca="1">RTD("ice.xl",,"*HT",_xll.FSJoinRange(AW4:AZ4),"D[tl:Union]","6/28/2016;6/28/2017","153")</f>
        <v>42772.291666666664</v>
      </c>
      <c r="AW106" s="2" t="str">
        <f ca="1">RTD("ice.xl",,"*H",AW$4,AW$5,"",$AV106)</f>
        <v/>
      </c>
      <c r="AX106" s="2" t="str">
        <f ca="1">RTD("ice.xl",,"*H",AX$4,AX$5,"",$AV106)</f>
        <v/>
      </c>
      <c r="AY106" s="2" t="str">
        <f ca="1">RTD("ice.xl",,"*H",AY$4,AY$5,"",$AV106)</f>
        <v/>
      </c>
      <c r="AZ106" s="2" t="str">
        <f ca="1">RTD("ice.xl",,"*H",AZ$4,AZ$5,"",$AV106)</f>
        <v/>
      </c>
      <c r="BA106" s="17">
        <f t="shared" ca="1" si="5"/>
        <v>42772.291666666664</v>
      </c>
      <c r="BB106" s="24" t="e">
        <f t="shared" ca="1" si="6"/>
        <v>#VALUE!</v>
      </c>
      <c r="BC106" s="24" t="e">
        <f t="shared" ca="1" si="7"/>
        <v>#VALUE!</v>
      </c>
      <c r="BD106" s="24" t="e">
        <f t="shared" ca="1" si="8"/>
        <v>#VALUE!</v>
      </c>
      <c r="BE106" s="24" t="e">
        <f t="shared" ca="1" si="9"/>
        <v>#VALUE!</v>
      </c>
    </row>
    <row r="107" spans="48:57" x14ac:dyDescent="0.3">
      <c r="AV107" s="17">
        <f ca="1">RTD("ice.xl",,"*HT",_xll.FSJoinRange(AW4:AZ4),"D[tl:Union]","6/28/2016;6/28/2017","152")</f>
        <v>42769.291666666664</v>
      </c>
      <c r="AW107" s="2" t="str">
        <f ca="1">RTD("ice.xl",,"*H",AW$4,AW$5,"",$AV107)</f>
        <v/>
      </c>
      <c r="AX107" s="2" t="str">
        <f ca="1">RTD("ice.xl",,"*H",AX$4,AX$5,"",$AV107)</f>
        <v/>
      </c>
      <c r="AY107" s="2" t="str">
        <f ca="1">RTD("ice.xl",,"*H",AY$4,AY$5,"",$AV107)</f>
        <v/>
      </c>
      <c r="AZ107" s="2" t="str">
        <f ca="1">RTD("ice.xl",,"*H",AZ$4,AZ$5,"",$AV107)</f>
        <v/>
      </c>
      <c r="BA107" s="17">
        <f t="shared" ca="1" si="5"/>
        <v>42769.291666666664</v>
      </c>
      <c r="BB107" s="24" t="e">
        <f t="shared" ca="1" si="6"/>
        <v>#VALUE!</v>
      </c>
      <c r="BC107" s="24" t="e">
        <f t="shared" ca="1" si="7"/>
        <v>#VALUE!</v>
      </c>
      <c r="BD107" s="24" t="e">
        <f t="shared" ca="1" si="8"/>
        <v>#VALUE!</v>
      </c>
      <c r="BE107" s="24" t="e">
        <f t="shared" ca="1" si="9"/>
        <v>#VALUE!</v>
      </c>
    </row>
    <row r="108" spans="48:57" x14ac:dyDescent="0.3">
      <c r="AV108" s="17">
        <f ca="1">RTD("ice.xl",,"*HT",_xll.FSJoinRange(AW4:AZ4),"D[tl:Union]","6/28/2016;6/28/2017","151")</f>
        <v>42768.291666666664</v>
      </c>
      <c r="AW108" s="2" t="str">
        <f ca="1">RTD("ice.xl",,"*H",AW$4,AW$5,"",$AV108)</f>
        <v/>
      </c>
      <c r="AX108" s="2" t="str">
        <f ca="1">RTD("ice.xl",,"*H",AX$4,AX$5,"",$AV108)</f>
        <v/>
      </c>
      <c r="AY108" s="2" t="str">
        <f ca="1">RTD("ice.xl",,"*H",AY$4,AY$5,"",$AV108)</f>
        <v/>
      </c>
      <c r="AZ108" s="2" t="str">
        <f ca="1">RTD("ice.xl",,"*H",AZ$4,AZ$5,"",$AV108)</f>
        <v/>
      </c>
      <c r="BA108" s="17">
        <f t="shared" ca="1" si="5"/>
        <v>42768.291666666664</v>
      </c>
      <c r="BB108" s="24" t="e">
        <f t="shared" ca="1" si="6"/>
        <v>#VALUE!</v>
      </c>
      <c r="BC108" s="24" t="e">
        <f t="shared" ca="1" si="7"/>
        <v>#VALUE!</v>
      </c>
      <c r="BD108" s="24" t="e">
        <f t="shared" ca="1" si="8"/>
        <v>#VALUE!</v>
      </c>
      <c r="BE108" s="24" t="e">
        <f t="shared" ca="1" si="9"/>
        <v>#VALUE!</v>
      </c>
    </row>
    <row r="109" spans="48:57" x14ac:dyDescent="0.3">
      <c r="AV109" s="17">
        <f ca="1">RTD("ice.xl",,"*HT",_xll.FSJoinRange(AW4:AZ4),"D[tl:Union]","6/28/2016;6/28/2017","150")</f>
        <v>42767.291666666664</v>
      </c>
      <c r="AW109" s="2" t="str">
        <f ca="1">RTD("ice.xl",,"*H",AW$4,AW$5,"",$AV109)</f>
        <v/>
      </c>
      <c r="AX109" s="2" t="str">
        <f ca="1">RTD("ice.xl",,"*H",AX$4,AX$5,"",$AV109)</f>
        <v/>
      </c>
      <c r="AY109" s="2" t="str">
        <f ca="1">RTD("ice.xl",,"*H",AY$4,AY$5,"",$AV109)</f>
        <v/>
      </c>
      <c r="AZ109" s="2" t="str">
        <f ca="1">RTD("ice.xl",,"*H",AZ$4,AZ$5,"",$AV109)</f>
        <v/>
      </c>
      <c r="BA109" s="17">
        <f t="shared" ca="1" si="5"/>
        <v>42767.291666666664</v>
      </c>
      <c r="BB109" s="24" t="e">
        <f t="shared" ca="1" si="6"/>
        <v>#VALUE!</v>
      </c>
      <c r="BC109" s="24" t="e">
        <f t="shared" ca="1" si="7"/>
        <v>#VALUE!</v>
      </c>
      <c r="BD109" s="24" t="e">
        <f t="shared" ca="1" si="8"/>
        <v>#VALUE!</v>
      </c>
      <c r="BE109" s="24" t="e">
        <f t="shared" ca="1" si="9"/>
        <v>#VALUE!</v>
      </c>
    </row>
    <row r="110" spans="48:57" x14ac:dyDescent="0.3">
      <c r="AV110" s="17">
        <f ca="1">RTD("ice.xl",,"*HT",_xll.FSJoinRange(AW4:AZ4),"D[tl:Union]","6/28/2016;6/28/2017","149")</f>
        <v>42766.291666666664</v>
      </c>
      <c r="AW110" s="2" t="str">
        <f ca="1">RTD("ice.xl",,"*H",AW$4,AW$5,"",$AV110)</f>
        <v/>
      </c>
      <c r="AX110" s="2" t="str">
        <f ca="1">RTD("ice.xl",,"*H",AX$4,AX$5,"",$AV110)</f>
        <v/>
      </c>
      <c r="AY110" s="2" t="str">
        <f ca="1">RTD("ice.xl",,"*H",AY$4,AY$5,"",$AV110)</f>
        <v/>
      </c>
      <c r="AZ110" s="2" t="str">
        <f ca="1">RTD("ice.xl",,"*H",AZ$4,AZ$5,"",$AV110)</f>
        <v/>
      </c>
      <c r="BA110" s="17">
        <f t="shared" ca="1" si="5"/>
        <v>42766.291666666664</v>
      </c>
      <c r="BB110" s="24" t="e">
        <f t="shared" ca="1" si="6"/>
        <v>#VALUE!</v>
      </c>
      <c r="BC110" s="24" t="e">
        <f t="shared" ca="1" si="7"/>
        <v>#VALUE!</v>
      </c>
      <c r="BD110" s="24" t="e">
        <f t="shared" ca="1" si="8"/>
        <v>#VALUE!</v>
      </c>
      <c r="BE110" s="24" t="e">
        <f t="shared" ca="1" si="9"/>
        <v>#VALUE!</v>
      </c>
    </row>
    <row r="111" spans="48:57" x14ac:dyDescent="0.3">
      <c r="AV111" s="17">
        <f ca="1">RTD("ice.xl",,"*HT",_xll.FSJoinRange(AW4:AZ4),"D[tl:Union]","6/28/2016;6/28/2017","148")</f>
        <v>42765.291666666664</v>
      </c>
      <c r="AW111" s="2" t="str">
        <f ca="1">RTD("ice.xl",,"*H",AW$4,AW$5,"",$AV111)</f>
        <v/>
      </c>
      <c r="AX111" s="2" t="str">
        <f ca="1">RTD("ice.xl",,"*H",AX$4,AX$5,"",$AV111)</f>
        <v/>
      </c>
      <c r="AY111" s="2" t="str">
        <f ca="1">RTD("ice.xl",,"*H",AY$4,AY$5,"",$AV111)</f>
        <v/>
      </c>
      <c r="AZ111" s="2" t="str">
        <f ca="1">RTD("ice.xl",,"*H",AZ$4,AZ$5,"",$AV111)</f>
        <v/>
      </c>
      <c r="BA111" s="17">
        <f t="shared" ca="1" si="5"/>
        <v>42765.291666666664</v>
      </c>
      <c r="BB111" s="24" t="e">
        <f t="shared" ca="1" si="6"/>
        <v>#VALUE!</v>
      </c>
      <c r="BC111" s="24" t="e">
        <f t="shared" ca="1" si="7"/>
        <v>#VALUE!</v>
      </c>
      <c r="BD111" s="24" t="e">
        <f t="shared" ca="1" si="8"/>
        <v>#VALUE!</v>
      </c>
      <c r="BE111" s="24" t="e">
        <f t="shared" ca="1" si="9"/>
        <v>#VALUE!</v>
      </c>
    </row>
    <row r="112" spans="48:57" x14ac:dyDescent="0.3">
      <c r="AV112" s="17">
        <f ca="1">RTD("ice.xl",,"*HT",_xll.FSJoinRange(AW4:AZ4),"D[tl:Union]","6/28/2016;6/28/2017","147")</f>
        <v>42762.291666666664</v>
      </c>
      <c r="AW112" s="2" t="str">
        <f ca="1">RTD("ice.xl",,"*H",AW$4,AW$5,"",$AV112)</f>
        <v/>
      </c>
      <c r="AX112" s="2" t="str">
        <f ca="1">RTD("ice.xl",,"*H",AX$4,AX$5,"",$AV112)</f>
        <v/>
      </c>
      <c r="AY112" s="2" t="str">
        <f ca="1">RTD("ice.xl",,"*H",AY$4,AY$5,"",$AV112)</f>
        <v/>
      </c>
      <c r="AZ112" s="2" t="str">
        <f ca="1">RTD("ice.xl",,"*H",AZ$4,AZ$5,"",$AV112)</f>
        <v/>
      </c>
      <c r="BA112" s="17">
        <f t="shared" ca="1" si="5"/>
        <v>42762.291666666664</v>
      </c>
      <c r="BB112" s="24" t="e">
        <f t="shared" ca="1" si="6"/>
        <v>#VALUE!</v>
      </c>
      <c r="BC112" s="24" t="e">
        <f t="shared" ca="1" si="7"/>
        <v>#VALUE!</v>
      </c>
      <c r="BD112" s="24" t="e">
        <f t="shared" ca="1" si="8"/>
        <v>#VALUE!</v>
      </c>
      <c r="BE112" s="24" t="e">
        <f t="shared" ca="1" si="9"/>
        <v>#VALUE!</v>
      </c>
    </row>
    <row r="113" spans="48:57" x14ac:dyDescent="0.3">
      <c r="AV113" s="17">
        <f ca="1">RTD("ice.xl",,"*HT",_xll.FSJoinRange(AW4:AZ4),"D[tl:Union]","6/28/2016;6/28/2017","146")</f>
        <v>42761.291666666664</v>
      </c>
      <c r="AW113" s="2" t="str">
        <f ca="1">RTD("ice.xl",,"*H",AW$4,AW$5,"",$AV113)</f>
        <v/>
      </c>
      <c r="AX113" s="2" t="str">
        <f ca="1">RTD("ice.xl",,"*H",AX$4,AX$5,"",$AV113)</f>
        <v/>
      </c>
      <c r="AY113" s="2" t="str">
        <f ca="1">RTD("ice.xl",,"*H",AY$4,AY$5,"",$AV113)</f>
        <v/>
      </c>
      <c r="AZ113" s="2" t="str">
        <f ca="1">RTD("ice.xl",,"*H",AZ$4,AZ$5,"",$AV113)</f>
        <v/>
      </c>
      <c r="BA113" s="17">
        <f t="shared" ca="1" si="5"/>
        <v>42761.291666666664</v>
      </c>
      <c r="BB113" s="24" t="e">
        <f t="shared" ca="1" si="6"/>
        <v>#VALUE!</v>
      </c>
      <c r="BC113" s="24" t="e">
        <f t="shared" ca="1" si="7"/>
        <v>#VALUE!</v>
      </c>
      <c r="BD113" s="24" t="e">
        <f t="shared" ca="1" si="8"/>
        <v>#VALUE!</v>
      </c>
      <c r="BE113" s="24" t="e">
        <f t="shared" ca="1" si="9"/>
        <v>#VALUE!</v>
      </c>
    </row>
    <row r="114" spans="48:57" x14ac:dyDescent="0.3">
      <c r="AV114" s="17">
        <f ca="1">RTD("ice.xl",,"*HT",_xll.FSJoinRange(AW4:AZ4),"D[tl:Union]","6/28/2016;6/28/2017","145")</f>
        <v>42760.291666666664</v>
      </c>
      <c r="AW114" s="2" t="str">
        <f ca="1">RTD("ice.xl",,"*H",AW$4,AW$5,"",$AV114)</f>
        <v/>
      </c>
      <c r="AX114" s="2" t="str">
        <f ca="1">RTD("ice.xl",,"*H",AX$4,AX$5,"",$AV114)</f>
        <v/>
      </c>
      <c r="AY114" s="2" t="str">
        <f ca="1">RTD("ice.xl",,"*H",AY$4,AY$5,"",$AV114)</f>
        <v/>
      </c>
      <c r="AZ114" s="2" t="str">
        <f ca="1">RTD("ice.xl",,"*H",AZ$4,AZ$5,"",$AV114)</f>
        <v/>
      </c>
      <c r="BA114" s="17">
        <f t="shared" ca="1" si="5"/>
        <v>42760.291666666664</v>
      </c>
      <c r="BB114" s="24" t="e">
        <f t="shared" ca="1" si="6"/>
        <v>#VALUE!</v>
      </c>
      <c r="BC114" s="24" t="e">
        <f t="shared" ca="1" si="7"/>
        <v>#VALUE!</v>
      </c>
      <c r="BD114" s="24" t="e">
        <f t="shared" ca="1" si="8"/>
        <v>#VALUE!</v>
      </c>
      <c r="BE114" s="24" t="e">
        <f t="shared" ca="1" si="9"/>
        <v>#VALUE!</v>
      </c>
    </row>
    <row r="115" spans="48:57" x14ac:dyDescent="0.3">
      <c r="AV115" s="17">
        <f ca="1">RTD("ice.xl",,"*HT",_xll.FSJoinRange(AW4:AZ4),"D[tl:Union]","6/28/2016;6/28/2017","144")</f>
        <v>42759.291666666664</v>
      </c>
      <c r="AW115" s="2" t="str">
        <f ca="1">RTD("ice.xl",,"*H",AW$4,AW$5,"",$AV115)</f>
        <v/>
      </c>
      <c r="AX115" s="2" t="str">
        <f ca="1">RTD("ice.xl",,"*H",AX$4,AX$5,"",$AV115)</f>
        <v/>
      </c>
      <c r="AY115" s="2" t="str">
        <f ca="1">RTD("ice.xl",,"*H",AY$4,AY$5,"",$AV115)</f>
        <v/>
      </c>
      <c r="AZ115" s="2" t="str">
        <f ca="1">RTD("ice.xl",,"*H",AZ$4,AZ$5,"",$AV115)</f>
        <v/>
      </c>
      <c r="BA115" s="17">
        <f t="shared" ca="1" si="5"/>
        <v>42759.291666666664</v>
      </c>
      <c r="BB115" s="24" t="e">
        <f t="shared" ca="1" si="6"/>
        <v>#VALUE!</v>
      </c>
      <c r="BC115" s="24" t="e">
        <f t="shared" ca="1" si="7"/>
        <v>#VALUE!</v>
      </c>
      <c r="BD115" s="24" t="e">
        <f t="shared" ca="1" si="8"/>
        <v>#VALUE!</v>
      </c>
      <c r="BE115" s="24" t="e">
        <f t="shared" ca="1" si="9"/>
        <v>#VALUE!</v>
      </c>
    </row>
    <row r="116" spans="48:57" x14ac:dyDescent="0.3">
      <c r="AV116" s="17">
        <f ca="1">RTD("ice.xl",,"*HT",_xll.FSJoinRange(AW4:AZ4),"D[tl:Union]","6/28/2016;6/28/2017","143")</f>
        <v>42758.291666666664</v>
      </c>
      <c r="AW116" s="2" t="str">
        <f ca="1">RTD("ice.xl",,"*H",AW$4,AW$5,"",$AV116)</f>
        <v/>
      </c>
      <c r="AX116" s="2" t="str">
        <f ca="1">RTD("ice.xl",,"*H",AX$4,AX$5,"",$AV116)</f>
        <v/>
      </c>
      <c r="AY116" s="2" t="str">
        <f ca="1">RTD("ice.xl",,"*H",AY$4,AY$5,"",$AV116)</f>
        <v/>
      </c>
      <c r="AZ116" s="2" t="str">
        <f ca="1">RTD("ice.xl",,"*H",AZ$4,AZ$5,"",$AV116)</f>
        <v/>
      </c>
      <c r="BA116" s="17">
        <f t="shared" ca="1" si="5"/>
        <v>42758.291666666664</v>
      </c>
      <c r="BB116" s="24" t="e">
        <f t="shared" ca="1" si="6"/>
        <v>#VALUE!</v>
      </c>
      <c r="BC116" s="24" t="e">
        <f t="shared" ca="1" si="7"/>
        <v>#VALUE!</v>
      </c>
      <c r="BD116" s="24" t="e">
        <f t="shared" ca="1" si="8"/>
        <v>#VALUE!</v>
      </c>
      <c r="BE116" s="24" t="e">
        <f t="shared" ca="1" si="9"/>
        <v>#VALUE!</v>
      </c>
    </row>
    <row r="117" spans="48:57" x14ac:dyDescent="0.3">
      <c r="AV117" s="17">
        <f ca="1">RTD("ice.xl",,"*HT",_xll.FSJoinRange(AW4:AZ4),"D[tl:Union]","6/28/2016;6/28/2017","142")</f>
        <v>42755.291666666664</v>
      </c>
      <c r="AW117" s="2" t="str">
        <f ca="1">RTD("ice.xl",,"*H",AW$4,AW$5,"",$AV117)</f>
        <v/>
      </c>
      <c r="AX117" s="2" t="str">
        <f ca="1">RTD("ice.xl",,"*H",AX$4,AX$5,"",$AV117)</f>
        <v/>
      </c>
      <c r="AY117" s="2" t="str">
        <f ca="1">RTD("ice.xl",,"*H",AY$4,AY$5,"",$AV117)</f>
        <v/>
      </c>
      <c r="AZ117" s="2" t="str">
        <f ca="1">RTD("ice.xl",,"*H",AZ$4,AZ$5,"",$AV117)</f>
        <v/>
      </c>
      <c r="BA117" s="17">
        <f t="shared" ca="1" si="5"/>
        <v>42755.291666666664</v>
      </c>
      <c r="BB117" s="24" t="e">
        <f t="shared" ca="1" si="6"/>
        <v>#VALUE!</v>
      </c>
      <c r="BC117" s="24" t="e">
        <f t="shared" ca="1" si="7"/>
        <v>#VALUE!</v>
      </c>
      <c r="BD117" s="24" t="e">
        <f t="shared" ca="1" si="8"/>
        <v>#VALUE!</v>
      </c>
      <c r="BE117" s="24" t="e">
        <f t="shared" ca="1" si="9"/>
        <v>#VALUE!</v>
      </c>
    </row>
    <row r="118" spans="48:57" x14ac:dyDescent="0.3">
      <c r="AV118" s="17">
        <f ca="1">RTD("ice.xl",,"*HT",_xll.FSJoinRange(AW4:AZ4),"D[tl:Union]","6/28/2016;6/28/2017","141")</f>
        <v>42754.291666666664</v>
      </c>
      <c r="AW118" s="2" t="str">
        <f ca="1">RTD("ice.xl",,"*H",AW$4,AW$5,"",$AV118)</f>
        <v/>
      </c>
      <c r="AX118" s="2" t="str">
        <f ca="1">RTD("ice.xl",,"*H",AX$4,AX$5,"",$AV118)</f>
        <v/>
      </c>
      <c r="AY118" s="2" t="str">
        <f ca="1">RTD("ice.xl",,"*H",AY$4,AY$5,"",$AV118)</f>
        <v/>
      </c>
      <c r="AZ118" s="2" t="str">
        <f ca="1">RTD("ice.xl",,"*H",AZ$4,AZ$5,"",$AV118)</f>
        <v/>
      </c>
      <c r="BA118" s="17">
        <f t="shared" ca="1" si="5"/>
        <v>42754.291666666664</v>
      </c>
      <c r="BB118" s="24" t="e">
        <f t="shared" ca="1" si="6"/>
        <v>#VALUE!</v>
      </c>
      <c r="BC118" s="24" t="e">
        <f t="shared" ca="1" si="7"/>
        <v>#VALUE!</v>
      </c>
      <c r="BD118" s="24" t="e">
        <f t="shared" ca="1" si="8"/>
        <v>#VALUE!</v>
      </c>
      <c r="BE118" s="24" t="e">
        <f t="shared" ca="1" si="9"/>
        <v>#VALUE!</v>
      </c>
    </row>
    <row r="119" spans="48:57" x14ac:dyDescent="0.3">
      <c r="AV119" s="17">
        <f ca="1">RTD("ice.xl",,"*HT",_xll.FSJoinRange(AW4:AZ4),"D[tl:Union]","6/28/2016;6/28/2017","140")</f>
        <v>42753.291666666664</v>
      </c>
      <c r="AW119" s="2" t="str">
        <f ca="1">RTD("ice.xl",,"*H",AW$4,AW$5,"",$AV119)</f>
        <v/>
      </c>
      <c r="AX119" s="2" t="str">
        <f ca="1">RTD("ice.xl",,"*H",AX$4,AX$5,"",$AV119)</f>
        <v/>
      </c>
      <c r="AY119" s="2" t="str">
        <f ca="1">RTD("ice.xl",,"*H",AY$4,AY$5,"",$AV119)</f>
        <v/>
      </c>
      <c r="AZ119" s="2" t="str">
        <f ca="1">RTD("ice.xl",,"*H",AZ$4,AZ$5,"",$AV119)</f>
        <v/>
      </c>
      <c r="BA119" s="17">
        <f t="shared" ca="1" si="5"/>
        <v>42753.291666666664</v>
      </c>
      <c r="BB119" s="24" t="e">
        <f t="shared" ca="1" si="6"/>
        <v>#VALUE!</v>
      </c>
      <c r="BC119" s="24" t="e">
        <f t="shared" ca="1" si="7"/>
        <v>#VALUE!</v>
      </c>
      <c r="BD119" s="24" t="e">
        <f t="shared" ca="1" si="8"/>
        <v>#VALUE!</v>
      </c>
      <c r="BE119" s="24" t="e">
        <f t="shared" ca="1" si="9"/>
        <v>#VALUE!</v>
      </c>
    </row>
    <row r="120" spans="48:57" x14ac:dyDescent="0.3">
      <c r="AV120" s="17">
        <f ca="1">RTD("ice.xl",,"*HT",_xll.FSJoinRange(AW4:AZ4),"D[tl:Union]","6/28/2016;6/28/2017","139")</f>
        <v>42752.291666666664</v>
      </c>
      <c r="AW120" s="2" t="str">
        <f ca="1">RTD("ice.xl",,"*H",AW$4,AW$5,"",$AV120)</f>
        <v/>
      </c>
      <c r="AX120" s="2" t="str">
        <f ca="1">RTD("ice.xl",,"*H",AX$4,AX$5,"",$AV120)</f>
        <v/>
      </c>
      <c r="AY120" s="2" t="str">
        <f ca="1">RTD("ice.xl",,"*H",AY$4,AY$5,"",$AV120)</f>
        <v/>
      </c>
      <c r="AZ120" s="2" t="str">
        <f ca="1">RTD("ice.xl",,"*H",AZ$4,AZ$5,"",$AV120)</f>
        <v/>
      </c>
      <c r="BA120" s="17">
        <f t="shared" ca="1" si="5"/>
        <v>42752.291666666664</v>
      </c>
      <c r="BB120" s="24" t="e">
        <f t="shared" ca="1" si="6"/>
        <v>#VALUE!</v>
      </c>
      <c r="BC120" s="24" t="e">
        <f t="shared" ca="1" si="7"/>
        <v>#VALUE!</v>
      </c>
      <c r="BD120" s="24" t="e">
        <f t="shared" ca="1" si="8"/>
        <v>#VALUE!</v>
      </c>
      <c r="BE120" s="24" t="e">
        <f t="shared" ca="1" si="9"/>
        <v>#VALUE!</v>
      </c>
    </row>
    <row r="121" spans="48:57" x14ac:dyDescent="0.3">
      <c r="AV121" s="17">
        <f ca="1">RTD("ice.xl",,"*HT",_xll.FSJoinRange(AW4:AZ4),"D[tl:Union]","6/28/2016;6/28/2017","138")</f>
        <v>42748.291666666664</v>
      </c>
      <c r="AW121" s="2" t="str">
        <f ca="1">RTD("ice.xl",,"*H",AW$4,AW$5,"",$AV121)</f>
        <v/>
      </c>
      <c r="AX121" s="2" t="str">
        <f ca="1">RTD("ice.xl",,"*H",AX$4,AX$5,"",$AV121)</f>
        <v/>
      </c>
      <c r="AY121" s="2" t="str">
        <f ca="1">RTD("ice.xl",,"*H",AY$4,AY$5,"",$AV121)</f>
        <v/>
      </c>
      <c r="AZ121" s="2" t="str">
        <f ca="1">RTD("ice.xl",,"*H",AZ$4,AZ$5,"",$AV121)</f>
        <v/>
      </c>
      <c r="BA121" s="17">
        <f t="shared" ca="1" si="5"/>
        <v>42748.291666666664</v>
      </c>
      <c r="BB121" s="24" t="e">
        <f t="shared" ca="1" si="6"/>
        <v>#VALUE!</v>
      </c>
      <c r="BC121" s="24" t="e">
        <f t="shared" ca="1" si="7"/>
        <v>#VALUE!</v>
      </c>
      <c r="BD121" s="24" t="e">
        <f t="shared" ca="1" si="8"/>
        <v>#VALUE!</v>
      </c>
      <c r="BE121" s="24" t="e">
        <f t="shared" ca="1" si="9"/>
        <v>#VALUE!</v>
      </c>
    </row>
    <row r="122" spans="48:57" x14ac:dyDescent="0.3">
      <c r="AV122" s="17">
        <f ca="1">RTD("ice.xl",,"*HT",_xll.FSJoinRange(AW4:AZ4),"D[tl:Union]","6/28/2016;6/28/2017","137")</f>
        <v>42747.291666666664</v>
      </c>
      <c r="AW122" s="2" t="str">
        <f ca="1">RTD("ice.xl",,"*H",AW$4,AW$5,"",$AV122)</f>
        <v/>
      </c>
      <c r="AX122" s="2" t="str">
        <f ca="1">RTD("ice.xl",,"*H",AX$4,AX$5,"",$AV122)</f>
        <v/>
      </c>
      <c r="AY122" s="2" t="str">
        <f ca="1">RTD("ice.xl",,"*H",AY$4,AY$5,"",$AV122)</f>
        <v/>
      </c>
      <c r="AZ122" s="2" t="str">
        <f ca="1">RTD("ice.xl",,"*H",AZ$4,AZ$5,"",$AV122)</f>
        <v/>
      </c>
      <c r="BA122" s="17">
        <f t="shared" ca="1" si="5"/>
        <v>42747.291666666664</v>
      </c>
      <c r="BB122" s="24" t="e">
        <f t="shared" ca="1" si="6"/>
        <v>#VALUE!</v>
      </c>
      <c r="BC122" s="24" t="e">
        <f t="shared" ca="1" si="7"/>
        <v>#VALUE!</v>
      </c>
      <c r="BD122" s="24" t="e">
        <f t="shared" ca="1" si="8"/>
        <v>#VALUE!</v>
      </c>
      <c r="BE122" s="24" t="e">
        <f t="shared" ca="1" si="9"/>
        <v>#VALUE!</v>
      </c>
    </row>
    <row r="123" spans="48:57" x14ac:dyDescent="0.3">
      <c r="AV123" s="17">
        <f ca="1">RTD("ice.xl",,"*HT",_xll.FSJoinRange(AW4:AZ4),"D[tl:Union]","6/28/2016;6/28/2017","136")</f>
        <v>42746.291666666664</v>
      </c>
      <c r="AW123" s="2" t="str">
        <f ca="1">RTD("ice.xl",,"*H",AW$4,AW$5,"",$AV123)</f>
        <v/>
      </c>
      <c r="AX123" s="2" t="str">
        <f ca="1">RTD("ice.xl",,"*H",AX$4,AX$5,"",$AV123)</f>
        <v/>
      </c>
      <c r="AY123" s="2" t="str">
        <f ca="1">RTD("ice.xl",,"*H",AY$4,AY$5,"",$AV123)</f>
        <v/>
      </c>
      <c r="AZ123" s="2" t="str">
        <f ca="1">RTD("ice.xl",,"*H",AZ$4,AZ$5,"",$AV123)</f>
        <v/>
      </c>
      <c r="BA123" s="17">
        <f t="shared" ca="1" si="5"/>
        <v>42746.291666666664</v>
      </c>
      <c r="BB123" s="24" t="e">
        <f t="shared" ca="1" si="6"/>
        <v>#VALUE!</v>
      </c>
      <c r="BC123" s="24" t="e">
        <f t="shared" ca="1" si="7"/>
        <v>#VALUE!</v>
      </c>
      <c r="BD123" s="24" t="e">
        <f t="shared" ca="1" si="8"/>
        <v>#VALUE!</v>
      </c>
      <c r="BE123" s="24" t="e">
        <f t="shared" ca="1" si="9"/>
        <v>#VALUE!</v>
      </c>
    </row>
    <row r="124" spans="48:57" x14ac:dyDescent="0.3">
      <c r="AV124" s="17">
        <f ca="1">RTD("ice.xl",,"*HT",_xll.FSJoinRange(AW4:AZ4),"D[tl:Union]","6/28/2016;6/28/2017","135")</f>
        <v>42745.291666666664</v>
      </c>
      <c r="AW124" s="2" t="str">
        <f ca="1">RTD("ice.xl",,"*H",AW$4,AW$5,"",$AV124)</f>
        <v/>
      </c>
      <c r="AX124" s="2" t="str">
        <f ca="1">RTD("ice.xl",,"*H",AX$4,AX$5,"",$AV124)</f>
        <v/>
      </c>
      <c r="AY124" s="2" t="str">
        <f ca="1">RTD("ice.xl",,"*H",AY$4,AY$5,"",$AV124)</f>
        <v/>
      </c>
      <c r="AZ124" s="2" t="str">
        <f ca="1">RTD("ice.xl",,"*H",AZ$4,AZ$5,"",$AV124)</f>
        <v/>
      </c>
      <c r="BA124" s="17">
        <f t="shared" ca="1" si="5"/>
        <v>42745.291666666664</v>
      </c>
      <c r="BB124" s="24" t="e">
        <f t="shared" ca="1" si="6"/>
        <v>#VALUE!</v>
      </c>
      <c r="BC124" s="24" t="e">
        <f t="shared" ca="1" si="7"/>
        <v>#VALUE!</v>
      </c>
      <c r="BD124" s="24" t="e">
        <f t="shared" ca="1" si="8"/>
        <v>#VALUE!</v>
      </c>
      <c r="BE124" s="24" t="e">
        <f t="shared" ca="1" si="9"/>
        <v>#VALUE!</v>
      </c>
    </row>
    <row r="125" spans="48:57" x14ac:dyDescent="0.3">
      <c r="AV125" s="17">
        <f ca="1">RTD("ice.xl",,"*HT",_xll.FSJoinRange(AW4:AZ4),"D[tl:Union]","6/28/2016;6/28/2017","134")</f>
        <v>42744.291666666664</v>
      </c>
      <c r="AW125" s="2" t="str">
        <f ca="1">RTD("ice.xl",,"*H",AW$4,AW$5,"",$AV125)</f>
        <v/>
      </c>
      <c r="AX125" s="2" t="str">
        <f ca="1">RTD("ice.xl",,"*H",AX$4,AX$5,"",$AV125)</f>
        <v/>
      </c>
      <c r="AY125" s="2" t="str">
        <f ca="1">RTD("ice.xl",,"*H",AY$4,AY$5,"",$AV125)</f>
        <v/>
      </c>
      <c r="AZ125" s="2" t="str">
        <f ca="1">RTD("ice.xl",,"*H",AZ$4,AZ$5,"",$AV125)</f>
        <v/>
      </c>
      <c r="BA125" s="17">
        <f t="shared" ca="1" si="5"/>
        <v>42744.291666666664</v>
      </c>
      <c r="BB125" s="24" t="e">
        <f t="shared" ca="1" si="6"/>
        <v>#VALUE!</v>
      </c>
      <c r="BC125" s="24" t="e">
        <f t="shared" ca="1" si="7"/>
        <v>#VALUE!</v>
      </c>
      <c r="BD125" s="24" t="e">
        <f t="shared" ca="1" si="8"/>
        <v>#VALUE!</v>
      </c>
      <c r="BE125" s="24" t="e">
        <f t="shared" ca="1" si="9"/>
        <v>#VALUE!</v>
      </c>
    </row>
    <row r="126" spans="48:57" x14ac:dyDescent="0.3">
      <c r="AV126" s="17">
        <f ca="1">RTD("ice.xl",,"*HT",_xll.FSJoinRange(AW4:AZ4),"D[tl:Union]","6/28/2016;6/28/2017","133")</f>
        <v>42741.291666666664</v>
      </c>
      <c r="AW126" s="2" t="str">
        <f ca="1">RTD("ice.xl",,"*H",AW$4,AW$5,"",$AV126)</f>
        <v/>
      </c>
      <c r="AX126" s="2" t="str">
        <f ca="1">RTD("ice.xl",,"*H",AX$4,AX$5,"",$AV126)</f>
        <v/>
      </c>
      <c r="AY126" s="2" t="str">
        <f ca="1">RTD("ice.xl",,"*H",AY$4,AY$5,"",$AV126)</f>
        <v/>
      </c>
      <c r="AZ126" s="2" t="str">
        <f ca="1">RTD("ice.xl",,"*H",AZ$4,AZ$5,"",$AV126)</f>
        <v/>
      </c>
      <c r="BA126" s="17">
        <f t="shared" ca="1" si="5"/>
        <v>42741.291666666664</v>
      </c>
      <c r="BB126" s="24" t="e">
        <f t="shared" ca="1" si="6"/>
        <v>#VALUE!</v>
      </c>
      <c r="BC126" s="24" t="e">
        <f t="shared" ca="1" si="7"/>
        <v>#VALUE!</v>
      </c>
      <c r="BD126" s="24" t="e">
        <f t="shared" ca="1" si="8"/>
        <v>#VALUE!</v>
      </c>
      <c r="BE126" s="24" t="e">
        <f t="shared" ca="1" si="9"/>
        <v>#VALUE!</v>
      </c>
    </row>
    <row r="127" spans="48:57" x14ac:dyDescent="0.3">
      <c r="AV127" s="17">
        <f ca="1">RTD("ice.xl",,"*HT",_xll.FSJoinRange(AW4:AZ4),"D[tl:Union]","6/28/2016;6/28/2017","132")</f>
        <v>42740.291666666664</v>
      </c>
      <c r="AW127" s="2" t="str">
        <f ca="1">RTD("ice.xl",,"*H",AW$4,AW$5,"",$AV127)</f>
        <v/>
      </c>
      <c r="AX127" s="2" t="str">
        <f ca="1">RTD("ice.xl",,"*H",AX$4,AX$5,"",$AV127)</f>
        <v/>
      </c>
      <c r="AY127" s="2" t="str">
        <f ca="1">RTD("ice.xl",,"*H",AY$4,AY$5,"",$AV127)</f>
        <v/>
      </c>
      <c r="AZ127" s="2" t="str">
        <f ca="1">RTD("ice.xl",,"*H",AZ$4,AZ$5,"",$AV127)</f>
        <v/>
      </c>
      <c r="BA127" s="17">
        <f t="shared" ca="1" si="5"/>
        <v>42740.291666666664</v>
      </c>
      <c r="BB127" s="24" t="e">
        <f t="shared" ca="1" si="6"/>
        <v>#VALUE!</v>
      </c>
      <c r="BC127" s="24" t="e">
        <f t="shared" ca="1" si="7"/>
        <v>#VALUE!</v>
      </c>
      <c r="BD127" s="24" t="e">
        <f t="shared" ca="1" si="8"/>
        <v>#VALUE!</v>
      </c>
      <c r="BE127" s="24" t="e">
        <f t="shared" ca="1" si="9"/>
        <v>#VALUE!</v>
      </c>
    </row>
    <row r="128" spans="48:57" x14ac:dyDescent="0.3">
      <c r="AV128" s="17">
        <f ca="1">RTD("ice.xl",,"*HT",_xll.FSJoinRange(AW4:AZ4),"D[tl:Union]","6/28/2016;6/28/2017","131")</f>
        <v>42739.291666666664</v>
      </c>
      <c r="AW128" s="2" t="str">
        <f ca="1">RTD("ice.xl",,"*H",AW$4,AW$5,"",$AV128)</f>
        <v/>
      </c>
      <c r="AX128" s="2" t="str">
        <f ca="1">RTD("ice.xl",,"*H",AX$4,AX$5,"",$AV128)</f>
        <v/>
      </c>
      <c r="AY128" s="2" t="str">
        <f ca="1">RTD("ice.xl",,"*H",AY$4,AY$5,"",$AV128)</f>
        <v/>
      </c>
      <c r="AZ128" s="2" t="str">
        <f ca="1">RTD("ice.xl",,"*H",AZ$4,AZ$5,"",$AV128)</f>
        <v/>
      </c>
      <c r="BA128" s="17">
        <f t="shared" ca="1" si="5"/>
        <v>42739.291666666664</v>
      </c>
      <c r="BB128" s="24" t="e">
        <f t="shared" ca="1" si="6"/>
        <v>#VALUE!</v>
      </c>
      <c r="BC128" s="24" t="e">
        <f t="shared" ca="1" si="7"/>
        <v>#VALUE!</v>
      </c>
      <c r="BD128" s="24" t="e">
        <f t="shared" ca="1" si="8"/>
        <v>#VALUE!</v>
      </c>
      <c r="BE128" s="24" t="e">
        <f t="shared" ca="1" si="9"/>
        <v>#VALUE!</v>
      </c>
    </row>
    <row r="129" spans="48:57" x14ac:dyDescent="0.3">
      <c r="AV129" s="17">
        <f ca="1">RTD("ice.xl",,"*HT",_xll.FSJoinRange(AW4:AZ4),"D[tl:Union]","6/28/2016;6/28/2017","130")</f>
        <v>42738.291666666664</v>
      </c>
      <c r="AW129" s="2" t="str">
        <f ca="1">RTD("ice.xl",,"*H",AW$4,AW$5,"",$AV129)</f>
        <v/>
      </c>
      <c r="AX129" s="2" t="str">
        <f ca="1">RTD("ice.xl",,"*H",AX$4,AX$5,"",$AV129)</f>
        <v/>
      </c>
      <c r="AY129" s="2" t="str">
        <f ca="1">RTD("ice.xl",,"*H",AY$4,AY$5,"",$AV129)</f>
        <v/>
      </c>
      <c r="AZ129" s="2" t="str">
        <f ca="1">RTD("ice.xl",,"*H",AZ$4,AZ$5,"",$AV129)</f>
        <v/>
      </c>
      <c r="BA129" s="17">
        <f t="shared" ca="1" si="5"/>
        <v>42738.291666666664</v>
      </c>
      <c r="BB129" s="24" t="e">
        <f t="shared" ca="1" si="6"/>
        <v>#VALUE!</v>
      </c>
      <c r="BC129" s="24" t="e">
        <f t="shared" ca="1" si="7"/>
        <v>#VALUE!</v>
      </c>
      <c r="BD129" s="24" t="e">
        <f t="shared" ca="1" si="8"/>
        <v>#VALUE!</v>
      </c>
      <c r="BE129" s="24" t="e">
        <f t="shared" ca="1" si="9"/>
        <v>#VALUE!</v>
      </c>
    </row>
    <row r="130" spans="48:57" x14ac:dyDescent="0.3">
      <c r="AV130" s="17">
        <f ca="1">RTD("ice.xl",,"*HT",_xll.FSJoinRange(AW4:AZ4),"D[tl:Union]","6/28/2016;6/28/2017","129")</f>
        <v>42734.291666666664</v>
      </c>
      <c r="AW130" s="2" t="str">
        <f ca="1">RTD("ice.xl",,"*H",AW$4,AW$5,"",$AV130)</f>
        <v/>
      </c>
      <c r="AX130" s="2" t="str">
        <f ca="1">RTD("ice.xl",,"*H",AX$4,AX$5,"",$AV130)</f>
        <v/>
      </c>
      <c r="AY130" s="2" t="str">
        <f ca="1">RTD("ice.xl",,"*H",AY$4,AY$5,"",$AV130)</f>
        <v/>
      </c>
      <c r="AZ130" s="2" t="str">
        <f ca="1">RTD("ice.xl",,"*H",AZ$4,AZ$5,"",$AV130)</f>
        <v/>
      </c>
      <c r="BA130" s="17">
        <f t="shared" ca="1" si="5"/>
        <v>42734.291666666664</v>
      </c>
      <c r="BB130" s="24" t="e">
        <f t="shared" ca="1" si="6"/>
        <v>#VALUE!</v>
      </c>
      <c r="BC130" s="24" t="e">
        <f t="shared" ca="1" si="7"/>
        <v>#VALUE!</v>
      </c>
      <c r="BD130" s="24" t="e">
        <f t="shared" ca="1" si="8"/>
        <v>#VALUE!</v>
      </c>
      <c r="BE130" s="24" t="e">
        <f t="shared" ca="1" si="9"/>
        <v>#VALUE!</v>
      </c>
    </row>
    <row r="131" spans="48:57" x14ac:dyDescent="0.3">
      <c r="AV131" s="17">
        <f ca="1">RTD("ice.xl",,"*HT",_xll.FSJoinRange(AW4:AZ4),"D[tl:Union]","6/28/2016;6/28/2017","128")</f>
        <v>42733.291666666664</v>
      </c>
      <c r="AW131" s="2" t="str">
        <f ca="1">RTD("ice.xl",,"*H",AW$4,AW$5,"",$AV131)</f>
        <v/>
      </c>
      <c r="AX131" s="2" t="str">
        <f ca="1">RTD("ice.xl",,"*H",AX$4,AX$5,"",$AV131)</f>
        <v/>
      </c>
      <c r="AY131" s="2" t="str">
        <f ca="1">RTD("ice.xl",,"*H",AY$4,AY$5,"",$AV131)</f>
        <v/>
      </c>
      <c r="AZ131" s="2" t="str">
        <f ca="1">RTD("ice.xl",,"*H",AZ$4,AZ$5,"",$AV131)</f>
        <v/>
      </c>
      <c r="BA131" s="17">
        <f t="shared" ca="1" si="5"/>
        <v>42733.291666666664</v>
      </c>
      <c r="BB131" s="24" t="e">
        <f t="shared" ca="1" si="6"/>
        <v>#VALUE!</v>
      </c>
      <c r="BC131" s="24" t="e">
        <f t="shared" ca="1" si="7"/>
        <v>#VALUE!</v>
      </c>
      <c r="BD131" s="24" t="e">
        <f t="shared" ca="1" si="8"/>
        <v>#VALUE!</v>
      </c>
      <c r="BE131" s="24" t="e">
        <f t="shared" ca="1" si="9"/>
        <v>#VALUE!</v>
      </c>
    </row>
    <row r="132" spans="48:57" x14ac:dyDescent="0.3">
      <c r="AV132" s="17">
        <f ca="1">RTD("ice.xl",,"*HT",_xll.FSJoinRange(AW4:AZ4),"D[tl:Union]","6/28/2016;6/28/2017","127")</f>
        <v>42732.291666666664</v>
      </c>
      <c r="AW132" s="2" t="str">
        <f ca="1">RTD("ice.xl",,"*H",AW$4,AW$5,"",$AV132)</f>
        <v/>
      </c>
      <c r="AX132" s="2" t="str">
        <f ca="1">RTD("ice.xl",,"*H",AX$4,AX$5,"",$AV132)</f>
        <v/>
      </c>
      <c r="AY132" s="2" t="str">
        <f ca="1">RTD("ice.xl",,"*H",AY$4,AY$5,"",$AV132)</f>
        <v/>
      </c>
      <c r="AZ132" s="2" t="str">
        <f ca="1">RTD("ice.xl",,"*H",AZ$4,AZ$5,"",$AV132)</f>
        <v/>
      </c>
      <c r="BA132" s="17">
        <f t="shared" ca="1" si="5"/>
        <v>42732.291666666664</v>
      </c>
      <c r="BB132" s="24" t="e">
        <f t="shared" ca="1" si="6"/>
        <v>#VALUE!</v>
      </c>
      <c r="BC132" s="24" t="e">
        <f t="shared" ca="1" si="7"/>
        <v>#VALUE!</v>
      </c>
      <c r="BD132" s="24" t="e">
        <f t="shared" ca="1" si="8"/>
        <v>#VALUE!</v>
      </c>
      <c r="BE132" s="24" t="e">
        <f t="shared" ca="1" si="9"/>
        <v>#VALUE!</v>
      </c>
    </row>
    <row r="133" spans="48:57" x14ac:dyDescent="0.3">
      <c r="AV133" s="17">
        <f ca="1">RTD("ice.xl",,"*HT",_xll.FSJoinRange(AW4:AZ4),"D[tl:Union]","6/28/2016;6/28/2017","126")</f>
        <v>42731.291666666664</v>
      </c>
      <c r="AW133" s="2" t="str">
        <f ca="1">RTD("ice.xl",,"*H",AW$4,AW$5,"",$AV133)</f>
        <v/>
      </c>
      <c r="AX133" s="2" t="str">
        <f ca="1">RTD("ice.xl",,"*H",AX$4,AX$5,"",$AV133)</f>
        <v/>
      </c>
      <c r="AY133" s="2" t="str">
        <f ca="1">RTD("ice.xl",,"*H",AY$4,AY$5,"",$AV133)</f>
        <v/>
      </c>
      <c r="AZ133" s="2" t="str">
        <f ca="1">RTD("ice.xl",,"*H",AZ$4,AZ$5,"",$AV133)</f>
        <v/>
      </c>
      <c r="BA133" s="17">
        <f t="shared" ca="1" si="5"/>
        <v>42731.291666666664</v>
      </c>
      <c r="BB133" s="24" t="e">
        <f t="shared" ca="1" si="6"/>
        <v>#VALUE!</v>
      </c>
      <c r="BC133" s="24" t="e">
        <f t="shared" ca="1" si="7"/>
        <v>#VALUE!</v>
      </c>
      <c r="BD133" s="24" t="e">
        <f t="shared" ca="1" si="8"/>
        <v>#VALUE!</v>
      </c>
      <c r="BE133" s="24" t="e">
        <f t="shared" ca="1" si="9"/>
        <v>#VALUE!</v>
      </c>
    </row>
    <row r="134" spans="48:57" x14ac:dyDescent="0.3">
      <c r="AV134" s="17">
        <f ca="1">RTD("ice.xl",,"*HT",_xll.FSJoinRange(AW4:AZ4),"D[tl:Union]","6/28/2016;6/28/2017","125")</f>
        <v>42727.291666666664</v>
      </c>
      <c r="AW134" s="2" t="str">
        <f ca="1">RTD("ice.xl",,"*H",AW$4,AW$5,"",$AV134)</f>
        <v/>
      </c>
      <c r="AX134" s="2" t="str">
        <f ca="1">RTD("ice.xl",,"*H",AX$4,AX$5,"",$AV134)</f>
        <v/>
      </c>
      <c r="AY134" s="2" t="str">
        <f ca="1">RTD("ice.xl",,"*H",AY$4,AY$5,"",$AV134)</f>
        <v/>
      </c>
      <c r="AZ134" s="2" t="str">
        <f ca="1">RTD("ice.xl",,"*H",AZ$4,AZ$5,"",$AV134)</f>
        <v/>
      </c>
      <c r="BA134" s="17">
        <f t="shared" ca="1" si="5"/>
        <v>42727.291666666664</v>
      </c>
      <c r="BB134" s="24" t="e">
        <f t="shared" ca="1" si="6"/>
        <v>#VALUE!</v>
      </c>
      <c r="BC134" s="24" t="e">
        <f t="shared" ca="1" si="7"/>
        <v>#VALUE!</v>
      </c>
      <c r="BD134" s="24" t="e">
        <f t="shared" ca="1" si="8"/>
        <v>#VALUE!</v>
      </c>
      <c r="BE134" s="24" t="e">
        <f t="shared" ca="1" si="9"/>
        <v>#VALUE!</v>
      </c>
    </row>
    <row r="135" spans="48:57" x14ac:dyDescent="0.3">
      <c r="AV135" s="17">
        <f ca="1">RTD("ice.xl",,"*HT",_xll.FSJoinRange(AW4:AZ4),"D[tl:Union]","6/28/2016;6/28/2017","124")</f>
        <v>42726.291666666664</v>
      </c>
      <c r="AW135" s="2" t="str">
        <f ca="1">RTD("ice.xl",,"*H",AW$4,AW$5,"",$AV135)</f>
        <v/>
      </c>
      <c r="AX135" s="2" t="str">
        <f ca="1">RTD("ice.xl",,"*H",AX$4,AX$5,"",$AV135)</f>
        <v/>
      </c>
      <c r="AY135" s="2" t="str">
        <f ca="1">RTD("ice.xl",,"*H",AY$4,AY$5,"",$AV135)</f>
        <v/>
      </c>
      <c r="AZ135" s="2" t="str">
        <f ca="1">RTD("ice.xl",,"*H",AZ$4,AZ$5,"",$AV135)</f>
        <v/>
      </c>
      <c r="BA135" s="17">
        <f t="shared" ca="1" si="5"/>
        <v>42726.291666666664</v>
      </c>
      <c r="BB135" s="24" t="e">
        <f t="shared" ca="1" si="6"/>
        <v>#VALUE!</v>
      </c>
      <c r="BC135" s="24" t="e">
        <f t="shared" ca="1" si="7"/>
        <v>#VALUE!</v>
      </c>
      <c r="BD135" s="24" t="e">
        <f t="shared" ca="1" si="8"/>
        <v>#VALUE!</v>
      </c>
      <c r="BE135" s="24" t="e">
        <f t="shared" ca="1" si="9"/>
        <v>#VALUE!</v>
      </c>
    </row>
    <row r="136" spans="48:57" x14ac:dyDescent="0.3">
      <c r="AV136" s="17">
        <f ca="1">RTD("ice.xl",,"*HT",_xll.FSJoinRange(AW4:AZ4),"D[tl:Union]","6/28/2016;6/28/2017","123")</f>
        <v>42725.291666666664</v>
      </c>
      <c r="AW136" s="2" t="str">
        <f ca="1">RTD("ice.xl",,"*H",AW$4,AW$5,"",$AV136)</f>
        <v/>
      </c>
      <c r="AX136" s="2" t="str">
        <f ca="1">RTD("ice.xl",,"*H",AX$4,AX$5,"",$AV136)</f>
        <v/>
      </c>
      <c r="AY136" s="2" t="str">
        <f ca="1">RTD("ice.xl",,"*H",AY$4,AY$5,"",$AV136)</f>
        <v/>
      </c>
      <c r="AZ136" s="2" t="str">
        <f ca="1">RTD("ice.xl",,"*H",AZ$4,AZ$5,"",$AV136)</f>
        <v/>
      </c>
      <c r="BA136" s="17">
        <f t="shared" ref="BA136:BA199" ca="1" si="10">AV136</f>
        <v>42725.291666666664</v>
      </c>
      <c r="BB136" s="24" t="e">
        <f t="shared" ref="BB136:BB199" ca="1" si="11">AW136/AW$259-1</f>
        <v>#VALUE!</v>
      </c>
      <c r="BC136" s="24" t="e">
        <f t="shared" ref="BC136:BC199" ca="1" si="12">AX136/AX$259-1</f>
        <v>#VALUE!</v>
      </c>
      <c r="BD136" s="24" t="e">
        <f t="shared" ref="BD136:BD199" ca="1" si="13">AY136/AY$259-1</f>
        <v>#VALUE!</v>
      </c>
      <c r="BE136" s="24" t="e">
        <f t="shared" ref="BE136:BE199" ca="1" si="14">AZ136/AZ$259-1</f>
        <v>#VALUE!</v>
      </c>
    </row>
    <row r="137" spans="48:57" x14ac:dyDescent="0.3">
      <c r="AV137" s="17">
        <f ca="1">RTD("ice.xl",,"*HT",_xll.FSJoinRange(AW4:AZ4),"D[tl:Union]","6/28/2016;6/28/2017","122")</f>
        <v>42724.291666666664</v>
      </c>
      <c r="AW137" s="2" t="str">
        <f ca="1">RTD("ice.xl",,"*H",AW$4,AW$5,"",$AV137)</f>
        <v/>
      </c>
      <c r="AX137" s="2" t="str">
        <f ca="1">RTD("ice.xl",,"*H",AX$4,AX$5,"",$AV137)</f>
        <v/>
      </c>
      <c r="AY137" s="2" t="str">
        <f ca="1">RTD("ice.xl",,"*H",AY$4,AY$5,"",$AV137)</f>
        <v/>
      </c>
      <c r="AZ137" s="2" t="str">
        <f ca="1">RTD("ice.xl",,"*H",AZ$4,AZ$5,"",$AV137)</f>
        <v/>
      </c>
      <c r="BA137" s="17">
        <f t="shared" ca="1" si="10"/>
        <v>42724.291666666664</v>
      </c>
      <c r="BB137" s="24" t="e">
        <f t="shared" ca="1" si="11"/>
        <v>#VALUE!</v>
      </c>
      <c r="BC137" s="24" t="e">
        <f t="shared" ca="1" si="12"/>
        <v>#VALUE!</v>
      </c>
      <c r="BD137" s="24" t="e">
        <f t="shared" ca="1" si="13"/>
        <v>#VALUE!</v>
      </c>
      <c r="BE137" s="24" t="e">
        <f t="shared" ca="1" si="14"/>
        <v>#VALUE!</v>
      </c>
    </row>
    <row r="138" spans="48:57" x14ac:dyDescent="0.3">
      <c r="AV138" s="17">
        <f ca="1">RTD("ice.xl",,"*HT",_xll.FSJoinRange(AW4:AZ4),"D[tl:Union]","6/28/2016;6/28/2017","121")</f>
        <v>42723.291666666664</v>
      </c>
      <c r="AW138" s="2" t="str">
        <f ca="1">RTD("ice.xl",,"*H",AW$4,AW$5,"",$AV138)</f>
        <v/>
      </c>
      <c r="AX138" s="2" t="str">
        <f ca="1">RTD("ice.xl",,"*H",AX$4,AX$5,"",$AV138)</f>
        <v/>
      </c>
      <c r="AY138" s="2" t="str">
        <f ca="1">RTD("ice.xl",,"*H",AY$4,AY$5,"",$AV138)</f>
        <v/>
      </c>
      <c r="AZ138" s="2" t="str">
        <f ca="1">RTD("ice.xl",,"*H",AZ$4,AZ$5,"",$AV138)</f>
        <v/>
      </c>
      <c r="BA138" s="17">
        <f t="shared" ca="1" si="10"/>
        <v>42723.291666666664</v>
      </c>
      <c r="BB138" s="24" t="e">
        <f t="shared" ca="1" si="11"/>
        <v>#VALUE!</v>
      </c>
      <c r="BC138" s="24" t="e">
        <f t="shared" ca="1" si="12"/>
        <v>#VALUE!</v>
      </c>
      <c r="BD138" s="24" t="e">
        <f t="shared" ca="1" si="13"/>
        <v>#VALUE!</v>
      </c>
      <c r="BE138" s="24" t="e">
        <f t="shared" ca="1" si="14"/>
        <v>#VALUE!</v>
      </c>
    </row>
    <row r="139" spans="48:57" x14ac:dyDescent="0.3">
      <c r="AV139" s="17">
        <f ca="1">RTD("ice.xl",,"*HT",_xll.FSJoinRange(AW4:AZ4),"D[tl:Union]","6/28/2016;6/28/2017","120")</f>
        <v>42720.291666666664</v>
      </c>
      <c r="AW139" s="2" t="str">
        <f ca="1">RTD("ice.xl",,"*H",AW$4,AW$5,"",$AV139)</f>
        <v/>
      </c>
      <c r="AX139" s="2" t="str">
        <f ca="1">RTD("ice.xl",,"*H",AX$4,AX$5,"",$AV139)</f>
        <v/>
      </c>
      <c r="AY139" s="2" t="str">
        <f ca="1">RTD("ice.xl",,"*H",AY$4,AY$5,"",$AV139)</f>
        <v/>
      </c>
      <c r="AZ139" s="2" t="str">
        <f ca="1">RTD("ice.xl",,"*H",AZ$4,AZ$5,"",$AV139)</f>
        <v/>
      </c>
      <c r="BA139" s="17">
        <f t="shared" ca="1" si="10"/>
        <v>42720.291666666664</v>
      </c>
      <c r="BB139" s="24" t="e">
        <f t="shared" ca="1" si="11"/>
        <v>#VALUE!</v>
      </c>
      <c r="BC139" s="24" t="e">
        <f t="shared" ca="1" si="12"/>
        <v>#VALUE!</v>
      </c>
      <c r="BD139" s="24" t="e">
        <f t="shared" ca="1" si="13"/>
        <v>#VALUE!</v>
      </c>
      <c r="BE139" s="24" t="e">
        <f t="shared" ca="1" si="14"/>
        <v>#VALUE!</v>
      </c>
    </row>
    <row r="140" spans="48:57" x14ac:dyDescent="0.3">
      <c r="AV140" s="17">
        <f ca="1">RTD("ice.xl",,"*HT",_xll.FSJoinRange(AW4:AZ4),"D[tl:Union]","6/28/2016;6/28/2017","119")</f>
        <v>42719.291666666664</v>
      </c>
      <c r="AW140" s="2" t="str">
        <f ca="1">RTD("ice.xl",,"*H",AW$4,AW$5,"",$AV140)</f>
        <v/>
      </c>
      <c r="AX140" s="2" t="str">
        <f ca="1">RTD("ice.xl",,"*H",AX$4,AX$5,"",$AV140)</f>
        <v/>
      </c>
      <c r="AY140" s="2" t="str">
        <f ca="1">RTD("ice.xl",,"*H",AY$4,AY$5,"",$AV140)</f>
        <v/>
      </c>
      <c r="AZ140" s="2" t="str">
        <f ca="1">RTD("ice.xl",,"*H",AZ$4,AZ$5,"",$AV140)</f>
        <v/>
      </c>
      <c r="BA140" s="17">
        <f t="shared" ca="1" si="10"/>
        <v>42719.291666666664</v>
      </c>
      <c r="BB140" s="24" t="e">
        <f t="shared" ca="1" si="11"/>
        <v>#VALUE!</v>
      </c>
      <c r="BC140" s="24" t="e">
        <f t="shared" ca="1" si="12"/>
        <v>#VALUE!</v>
      </c>
      <c r="BD140" s="24" t="e">
        <f t="shared" ca="1" si="13"/>
        <v>#VALUE!</v>
      </c>
      <c r="BE140" s="24" t="e">
        <f t="shared" ca="1" si="14"/>
        <v>#VALUE!</v>
      </c>
    </row>
    <row r="141" spans="48:57" x14ac:dyDescent="0.3">
      <c r="AV141" s="17">
        <f ca="1">RTD("ice.xl",,"*HT",_xll.FSJoinRange(AW4:AZ4),"D[tl:Union]","6/28/2016;6/28/2017","118")</f>
        <v>42718.291666666664</v>
      </c>
      <c r="AW141" s="2" t="str">
        <f ca="1">RTD("ice.xl",,"*H",AW$4,AW$5,"",$AV141)</f>
        <v/>
      </c>
      <c r="AX141" s="2" t="str">
        <f ca="1">RTD("ice.xl",,"*H",AX$4,AX$5,"",$AV141)</f>
        <v/>
      </c>
      <c r="AY141" s="2" t="str">
        <f ca="1">RTD("ice.xl",,"*H",AY$4,AY$5,"",$AV141)</f>
        <v/>
      </c>
      <c r="AZ141" s="2" t="str">
        <f ca="1">RTD("ice.xl",,"*H",AZ$4,AZ$5,"",$AV141)</f>
        <v/>
      </c>
      <c r="BA141" s="17">
        <f t="shared" ca="1" si="10"/>
        <v>42718.291666666664</v>
      </c>
      <c r="BB141" s="24" t="e">
        <f t="shared" ca="1" si="11"/>
        <v>#VALUE!</v>
      </c>
      <c r="BC141" s="24" t="e">
        <f t="shared" ca="1" si="12"/>
        <v>#VALUE!</v>
      </c>
      <c r="BD141" s="24" t="e">
        <f t="shared" ca="1" si="13"/>
        <v>#VALUE!</v>
      </c>
      <c r="BE141" s="24" t="e">
        <f t="shared" ca="1" si="14"/>
        <v>#VALUE!</v>
      </c>
    </row>
    <row r="142" spans="48:57" x14ac:dyDescent="0.3">
      <c r="AV142" s="17">
        <f ca="1">RTD("ice.xl",,"*HT",_xll.FSJoinRange(AW4:AZ4),"D[tl:Union]","6/28/2016;6/28/2017","117")</f>
        <v>42717.291666666664</v>
      </c>
      <c r="AW142" s="2" t="str">
        <f ca="1">RTD("ice.xl",,"*H",AW$4,AW$5,"",$AV142)</f>
        <v/>
      </c>
      <c r="AX142" s="2" t="str">
        <f ca="1">RTD("ice.xl",,"*H",AX$4,AX$5,"",$AV142)</f>
        <v/>
      </c>
      <c r="AY142" s="2" t="str">
        <f ca="1">RTD("ice.xl",,"*H",AY$4,AY$5,"",$AV142)</f>
        <v/>
      </c>
      <c r="AZ142" s="2" t="str">
        <f ca="1">RTD("ice.xl",,"*H",AZ$4,AZ$5,"",$AV142)</f>
        <v/>
      </c>
      <c r="BA142" s="17">
        <f t="shared" ca="1" si="10"/>
        <v>42717.291666666664</v>
      </c>
      <c r="BB142" s="24" t="e">
        <f t="shared" ca="1" si="11"/>
        <v>#VALUE!</v>
      </c>
      <c r="BC142" s="24" t="e">
        <f t="shared" ca="1" si="12"/>
        <v>#VALUE!</v>
      </c>
      <c r="BD142" s="24" t="e">
        <f t="shared" ca="1" si="13"/>
        <v>#VALUE!</v>
      </c>
      <c r="BE142" s="24" t="e">
        <f t="shared" ca="1" si="14"/>
        <v>#VALUE!</v>
      </c>
    </row>
    <row r="143" spans="48:57" x14ac:dyDescent="0.3">
      <c r="AV143" s="17">
        <f ca="1">RTD("ice.xl",,"*HT",_xll.FSJoinRange(AW4:AZ4),"D[tl:Union]","6/28/2016;6/28/2017","116")</f>
        <v>42716.291666666664</v>
      </c>
      <c r="AW143" s="2" t="str">
        <f ca="1">RTD("ice.xl",,"*H",AW$4,AW$5,"",$AV143)</f>
        <v/>
      </c>
      <c r="AX143" s="2" t="str">
        <f ca="1">RTD("ice.xl",,"*H",AX$4,AX$5,"",$AV143)</f>
        <v/>
      </c>
      <c r="AY143" s="2" t="str">
        <f ca="1">RTD("ice.xl",,"*H",AY$4,AY$5,"",$AV143)</f>
        <v/>
      </c>
      <c r="AZ143" s="2" t="str">
        <f ca="1">RTD("ice.xl",,"*H",AZ$4,AZ$5,"",$AV143)</f>
        <v/>
      </c>
      <c r="BA143" s="17">
        <f t="shared" ca="1" si="10"/>
        <v>42716.291666666664</v>
      </c>
      <c r="BB143" s="24" t="e">
        <f t="shared" ca="1" si="11"/>
        <v>#VALUE!</v>
      </c>
      <c r="BC143" s="24" t="e">
        <f t="shared" ca="1" si="12"/>
        <v>#VALUE!</v>
      </c>
      <c r="BD143" s="24" t="e">
        <f t="shared" ca="1" si="13"/>
        <v>#VALUE!</v>
      </c>
      <c r="BE143" s="24" t="e">
        <f t="shared" ca="1" si="14"/>
        <v>#VALUE!</v>
      </c>
    </row>
    <row r="144" spans="48:57" x14ac:dyDescent="0.3">
      <c r="AV144" s="17">
        <f ca="1">RTD("ice.xl",,"*HT",_xll.FSJoinRange(AW4:AZ4),"D[tl:Union]","6/28/2016;6/28/2017","115")</f>
        <v>42713.291666666664</v>
      </c>
      <c r="AW144" s="2" t="str">
        <f ca="1">RTD("ice.xl",,"*H",AW$4,AW$5,"",$AV144)</f>
        <v/>
      </c>
      <c r="AX144" s="2" t="str">
        <f ca="1">RTD("ice.xl",,"*H",AX$4,AX$5,"",$AV144)</f>
        <v/>
      </c>
      <c r="AY144" s="2" t="str">
        <f ca="1">RTD("ice.xl",,"*H",AY$4,AY$5,"",$AV144)</f>
        <v/>
      </c>
      <c r="AZ144" s="2" t="str">
        <f ca="1">RTD("ice.xl",,"*H",AZ$4,AZ$5,"",$AV144)</f>
        <v/>
      </c>
      <c r="BA144" s="17">
        <f t="shared" ca="1" si="10"/>
        <v>42713.291666666664</v>
      </c>
      <c r="BB144" s="24" t="e">
        <f t="shared" ca="1" si="11"/>
        <v>#VALUE!</v>
      </c>
      <c r="BC144" s="24" t="e">
        <f t="shared" ca="1" si="12"/>
        <v>#VALUE!</v>
      </c>
      <c r="BD144" s="24" t="e">
        <f t="shared" ca="1" si="13"/>
        <v>#VALUE!</v>
      </c>
      <c r="BE144" s="24" t="e">
        <f t="shared" ca="1" si="14"/>
        <v>#VALUE!</v>
      </c>
    </row>
    <row r="145" spans="48:57" x14ac:dyDescent="0.3">
      <c r="AV145" s="17">
        <f ca="1">RTD("ice.xl",,"*HT",_xll.FSJoinRange(AW4:AZ4),"D[tl:Union]","6/28/2016;6/28/2017","114")</f>
        <v>42712.291666666664</v>
      </c>
      <c r="AW145" s="2" t="str">
        <f ca="1">RTD("ice.xl",,"*H",AW$4,AW$5,"",$AV145)</f>
        <v/>
      </c>
      <c r="AX145" s="2" t="str">
        <f ca="1">RTD("ice.xl",,"*H",AX$4,AX$5,"",$AV145)</f>
        <v/>
      </c>
      <c r="AY145" s="2" t="str">
        <f ca="1">RTD("ice.xl",,"*H",AY$4,AY$5,"",$AV145)</f>
        <v/>
      </c>
      <c r="AZ145" s="2" t="str">
        <f ca="1">RTD("ice.xl",,"*H",AZ$4,AZ$5,"",$AV145)</f>
        <v/>
      </c>
      <c r="BA145" s="17">
        <f t="shared" ca="1" si="10"/>
        <v>42712.291666666664</v>
      </c>
      <c r="BB145" s="24" t="e">
        <f t="shared" ca="1" si="11"/>
        <v>#VALUE!</v>
      </c>
      <c r="BC145" s="24" t="e">
        <f t="shared" ca="1" si="12"/>
        <v>#VALUE!</v>
      </c>
      <c r="BD145" s="24" t="e">
        <f t="shared" ca="1" si="13"/>
        <v>#VALUE!</v>
      </c>
      <c r="BE145" s="24" t="e">
        <f t="shared" ca="1" si="14"/>
        <v>#VALUE!</v>
      </c>
    </row>
    <row r="146" spans="48:57" x14ac:dyDescent="0.3">
      <c r="AV146" s="17">
        <f ca="1">RTD("ice.xl",,"*HT",_xll.FSJoinRange(AW4:AZ4),"D[tl:Union]","6/28/2016;6/28/2017","113")</f>
        <v>42711.291666666664</v>
      </c>
      <c r="AW146" s="2" t="str">
        <f ca="1">RTD("ice.xl",,"*H",AW$4,AW$5,"",$AV146)</f>
        <v/>
      </c>
      <c r="AX146" s="2" t="str">
        <f ca="1">RTD("ice.xl",,"*H",AX$4,AX$5,"",$AV146)</f>
        <v/>
      </c>
      <c r="AY146" s="2" t="str">
        <f ca="1">RTD("ice.xl",,"*H",AY$4,AY$5,"",$AV146)</f>
        <v/>
      </c>
      <c r="AZ146" s="2" t="str">
        <f ca="1">RTD("ice.xl",,"*H",AZ$4,AZ$5,"",$AV146)</f>
        <v/>
      </c>
      <c r="BA146" s="17">
        <f t="shared" ca="1" si="10"/>
        <v>42711.291666666664</v>
      </c>
      <c r="BB146" s="24" t="e">
        <f t="shared" ca="1" si="11"/>
        <v>#VALUE!</v>
      </c>
      <c r="BC146" s="24" t="e">
        <f t="shared" ca="1" si="12"/>
        <v>#VALUE!</v>
      </c>
      <c r="BD146" s="24" t="e">
        <f t="shared" ca="1" si="13"/>
        <v>#VALUE!</v>
      </c>
      <c r="BE146" s="24" t="e">
        <f t="shared" ca="1" si="14"/>
        <v>#VALUE!</v>
      </c>
    </row>
    <row r="147" spans="48:57" x14ac:dyDescent="0.3">
      <c r="AV147" s="17">
        <f ca="1">RTD("ice.xl",,"*HT",_xll.FSJoinRange(AW4:AZ4),"D[tl:Union]","6/28/2016;6/28/2017","112")</f>
        <v>42710.291666666664</v>
      </c>
      <c r="AW147" s="2" t="str">
        <f ca="1">RTD("ice.xl",,"*H",AW$4,AW$5,"",$AV147)</f>
        <v/>
      </c>
      <c r="AX147" s="2" t="str">
        <f ca="1">RTD("ice.xl",,"*H",AX$4,AX$5,"",$AV147)</f>
        <v/>
      </c>
      <c r="AY147" s="2" t="str">
        <f ca="1">RTD("ice.xl",,"*H",AY$4,AY$5,"",$AV147)</f>
        <v/>
      </c>
      <c r="AZ147" s="2" t="str">
        <f ca="1">RTD("ice.xl",,"*H",AZ$4,AZ$5,"",$AV147)</f>
        <v/>
      </c>
      <c r="BA147" s="17">
        <f t="shared" ca="1" si="10"/>
        <v>42710.291666666664</v>
      </c>
      <c r="BB147" s="24" t="e">
        <f t="shared" ca="1" si="11"/>
        <v>#VALUE!</v>
      </c>
      <c r="BC147" s="24" t="e">
        <f t="shared" ca="1" si="12"/>
        <v>#VALUE!</v>
      </c>
      <c r="BD147" s="24" t="e">
        <f t="shared" ca="1" si="13"/>
        <v>#VALUE!</v>
      </c>
      <c r="BE147" s="24" t="e">
        <f t="shared" ca="1" si="14"/>
        <v>#VALUE!</v>
      </c>
    </row>
    <row r="148" spans="48:57" x14ac:dyDescent="0.3">
      <c r="AV148" s="17">
        <f ca="1">RTD("ice.xl",,"*HT",_xll.FSJoinRange(AW4:AZ4),"D[tl:Union]","6/28/2016;6/28/2017","111")</f>
        <v>42709.291666666664</v>
      </c>
      <c r="AW148" s="2" t="str">
        <f ca="1">RTD("ice.xl",,"*H",AW$4,AW$5,"",$AV148)</f>
        <v/>
      </c>
      <c r="AX148" s="2" t="str">
        <f ca="1">RTD("ice.xl",,"*H",AX$4,AX$5,"",$AV148)</f>
        <v/>
      </c>
      <c r="AY148" s="2" t="str">
        <f ca="1">RTD("ice.xl",,"*H",AY$4,AY$5,"",$AV148)</f>
        <v/>
      </c>
      <c r="AZ148" s="2" t="str">
        <f ca="1">RTD("ice.xl",,"*H",AZ$4,AZ$5,"",$AV148)</f>
        <v/>
      </c>
      <c r="BA148" s="17">
        <f t="shared" ca="1" si="10"/>
        <v>42709.291666666664</v>
      </c>
      <c r="BB148" s="24" t="e">
        <f t="shared" ca="1" si="11"/>
        <v>#VALUE!</v>
      </c>
      <c r="BC148" s="24" t="e">
        <f t="shared" ca="1" si="12"/>
        <v>#VALUE!</v>
      </c>
      <c r="BD148" s="24" t="e">
        <f t="shared" ca="1" si="13"/>
        <v>#VALUE!</v>
      </c>
      <c r="BE148" s="24" t="e">
        <f t="shared" ca="1" si="14"/>
        <v>#VALUE!</v>
      </c>
    </row>
    <row r="149" spans="48:57" x14ac:dyDescent="0.3">
      <c r="AV149" s="17">
        <f ca="1">RTD("ice.xl",,"*HT",_xll.FSJoinRange(AW4:AZ4),"D[tl:Union]","6/28/2016;6/28/2017","110")</f>
        <v>42706.291666666664</v>
      </c>
      <c r="AW149" s="2" t="str">
        <f ca="1">RTD("ice.xl",,"*H",AW$4,AW$5,"",$AV149)</f>
        <v/>
      </c>
      <c r="AX149" s="2" t="str">
        <f ca="1">RTD("ice.xl",,"*H",AX$4,AX$5,"",$AV149)</f>
        <v/>
      </c>
      <c r="AY149" s="2" t="str">
        <f ca="1">RTD("ice.xl",,"*H",AY$4,AY$5,"",$AV149)</f>
        <v/>
      </c>
      <c r="AZ149" s="2" t="str">
        <f ca="1">RTD("ice.xl",,"*H",AZ$4,AZ$5,"",$AV149)</f>
        <v/>
      </c>
      <c r="BA149" s="17">
        <f t="shared" ca="1" si="10"/>
        <v>42706.291666666664</v>
      </c>
      <c r="BB149" s="24" t="e">
        <f t="shared" ca="1" si="11"/>
        <v>#VALUE!</v>
      </c>
      <c r="BC149" s="24" t="e">
        <f t="shared" ca="1" si="12"/>
        <v>#VALUE!</v>
      </c>
      <c r="BD149" s="24" t="e">
        <f t="shared" ca="1" si="13"/>
        <v>#VALUE!</v>
      </c>
      <c r="BE149" s="24" t="e">
        <f t="shared" ca="1" si="14"/>
        <v>#VALUE!</v>
      </c>
    </row>
    <row r="150" spans="48:57" x14ac:dyDescent="0.3">
      <c r="AV150" s="17">
        <f ca="1">RTD("ice.xl",,"*HT",_xll.FSJoinRange(AW4:AZ4),"D[tl:Union]","6/28/2016;6/28/2017","109")</f>
        <v>42705.291666666664</v>
      </c>
      <c r="AW150" s="2" t="str">
        <f ca="1">RTD("ice.xl",,"*H",AW$4,AW$5,"",$AV150)</f>
        <v/>
      </c>
      <c r="AX150" s="2" t="str">
        <f ca="1">RTD("ice.xl",,"*H",AX$4,AX$5,"",$AV150)</f>
        <v/>
      </c>
      <c r="AY150" s="2" t="str">
        <f ca="1">RTD("ice.xl",,"*H",AY$4,AY$5,"",$AV150)</f>
        <v/>
      </c>
      <c r="AZ150" s="2" t="str">
        <f ca="1">RTD("ice.xl",,"*H",AZ$4,AZ$5,"",$AV150)</f>
        <v/>
      </c>
      <c r="BA150" s="17">
        <f t="shared" ca="1" si="10"/>
        <v>42705.291666666664</v>
      </c>
      <c r="BB150" s="24" t="e">
        <f t="shared" ca="1" si="11"/>
        <v>#VALUE!</v>
      </c>
      <c r="BC150" s="24" t="e">
        <f t="shared" ca="1" si="12"/>
        <v>#VALUE!</v>
      </c>
      <c r="BD150" s="24" t="e">
        <f t="shared" ca="1" si="13"/>
        <v>#VALUE!</v>
      </c>
      <c r="BE150" s="24" t="e">
        <f t="shared" ca="1" si="14"/>
        <v>#VALUE!</v>
      </c>
    </row>
    <row r="151" spans="48:57" x14ac:dyDescent="0.3">
      <c r="AV151" s="17">
        <f ca="1">RTD("ice.xl",,"*HT",_xll.FSJoinRange(AW4:AZ4),"D[tl:Union]","6/28/2016;6/28/2017","108")</f>
        <v>42704.291666666664</v>
      </c>
      <c r="AW151" s="2" t="str">
        <f ca="1">RTD("ice.xl",,"*H",AW$4,AW$5,"",$AV151)</f>
        <v/>
      </c>
      <c r="AX151" s="2" t="str">
        <f ca="1">RTD("ice.xl",,"*H",AX$4,AX$5,"",$AV151)</f>
        <v/>
      </c>
      <c r="AY151" s="2" t="str">
        <f ca="1">RTD("ice.xl",,"*H",AY$4,AY$5,"",$AV151)</f>
        <v/>
      </c>
      <c r="AZ151" s="2" t="str">
        <f ca="1">RTD("ice.xl",,"*H",AZ$4,AZ$5,"",$AV151)</f>
        <v/>
      </c>
      <c r="BA151" s="17">
        <f t="shared" ca="1" si="10"/>
        <v>42704.291666666664</v>
      </c>
      <c r="BB151" s="24" t="e">
        <f t="shared" ca="1" si="11"/>
        <v>#VALUE!</v>
      </c>
      <c r="BC151" s="24" t="e">
        <f t="shared" ca="1" si="12"/>
        <v>#VALUE!</v>
      </c>
      <c r="BD151" s="24" t="e">
        <f t="shared" ca="1" si="13"/>
        <v>#VALUE!</v>
      </c>
      <c r="BE151" s="24" t="e">
        <f t="shared" ca="1" si="14"/>
        <v>#VALUE!</v>
      </c>
    </row>
    <row r="152" spans="48:57" x14ac:dyDescent="0.3">
      <c r="AV152" s="17">
        <f ca="1">RTD("ice.xl",,"*HT",_xll.FSJoinRange(AW4:AZ4),"D[tl:Union]","6/28/2016;6/28/2017","107")</f>
        <v>42703.291666666664</v>
      </c>
      <c r="AW152" s="2" t="str">
        <f ca="1">RTD("ice.xl",,"*H",AW$4,AW$5,"",$AV152)</f>
        <v/>
      </c>
      <c r="AX152" s="2" t="str">
        <f ca="1">RTD("ice.xl",,"*H",AX$4,AX$5,"",$AV152)</f>
        <v/>
      </c>
      <c r="AY152" s="2" t="str">
        <f ca="1">RTD("ice.xl",,"*H",AY$4,AY$5,"",$AV152)</f>
        <v/>
      </c>
      <c r="AZ152" s="2" t="str">
        <f ca="1">RTD("ice.xl",,"*H",AZ$4,AZ$5,"",$AV152)</f>
        <v/>
      </c>
      <c r="BA152" s="17">
        <f t="shared" ca="1" si="10"/>
        <v>42703.291666666664</v>
      </c>
      <c r="BB152" s="24" t="e">
        <f t="shared" ca="1" si="11"/>
        <v>#VALUE!</v>
      </c>
      <c r="BC152" s="24" t="e">
        <f t="shared" ca="1" si="12"/>
        <v>#VALUE!</v>
      </c>
      <c r="BD152" s="24" t="e">
        <f t="shared" ca="1" si="13"/>
        <v>#VALUE!</v>
      </c>
      <c r="BE152" s="24" t="e">
        <f t="shared" ca="1" si="14"/>
        <v>#VALUE!</v>
      </c>
    </row>
    <row r="153" spans="48:57" x14ac:dyDescent="0.3">
      <c r="AV153" s="17">
        <f ca="1">RTD("ice.xl",,"*HT",_xll.FSJoinRange(AW4:AZ4),"D[tl:Union]","6/28/2016;6/28/2017","106")</f>
        <v>42702.291666666664</v>
      </c>
      <c r="AW153" s="2" t="str">
        <f ca="1">RTD("ice.xl",,"*H",AW$4,AW$5,"",$AV153)</f>
        <v/>
      </c>
      <c r="AX153" s="2" t="str">
        <f ca="1">RTD("ice.xl",,"*H",AX$4,AX$5,"",$AV153)</f>
        <v/>
      </c>
      <c r="AY153" s="2" t="str">
        <f ca="1">RTD("ice.xl",,"*H",AY$4,AY$5,"",$AV153)</f>
        <v/>
      </c>
      <c r="AZ153" s="2" t="str">
        <f ca="1">RTD("ice.xl",,"*H",AZ$4,AZ$5,"",$AV153)</f>
        <v/>
      </c>
      <c r="BA153" s="17">
        <f t="shared" ca="1" si="10"/>
        <v>42702.291666666664</v>
      </c>
      <c r="BB153" s="24" t="e">
        <f t="shared" ca="1" si="11"/>
        <v>#VALUE!</v>
      </c>
      <c r="BC153" s="24" t="e">
        <f t="shared" ca="1" si="12"/>
        <v>#VALUE!</v>
      </c>
      <c r="BD153" s="24" t="e">
        <f t="shared" ca="1" si="13"/>
        <v>#VALUE!</v>
      </c>
      <c r="BE153" s="24" t="e">
        <f t="shared" ca="1" si="14"/>
        <v>#VALUE!</v>
      </c>
    </row>
    <row r="154" spans="48:57" x14ac:dyDescent="0.3">
      <c r="AV154" s="17">
        <f ca="1">RTD("ice.xl",,"*HT",_xll.FSJoinRange(AW4:AZ4),"D[tl:Union]","6/28/2016;6/28/2017","105")</f>
        <v>42699.291666666664</v>
      </c>
      <c r="AW154" s="2" t="str">
        <f ca="1">RTD("ice.xl",,"*H",AW$4,AW$5,"",$AV154)</f>
        <v/>
      </c>
      <c r="AX154" s="2" t="str">
        <f ca="1">RTD("ice.xl",,"*H",AX$4,AX$5,"",$AV154)</f>
        <v/>
      </c>
      <c r="AY154" s="2" t="str">
        <f ca="1">RTD("ice.xl",,"*H",AY$4,AY$5,"",$AV154)</f>
        <v/>
      </c>
      <c r="AZ154" s="2" t="str">
        <f ca="1">RTD("ice.xl",,"*H",AZ$4,AZ$5,"",$AV154)</f>
        <v/>
      </c>
      <c r="BA154" s="17">
        <f t="shared" ca="1" si="10"/>
        <v>42699.291666666664</v>
      </c>
      <c r="BB154" s="24" t="e">
        <f t="shared" ca="1" si="11"/>
        <v>#VALUE!</v>
      </c>
      <c r="BC154" s="24" t="e">
        <f t="shared" ca="1" si="12"/>
        <v>#VALUE!</v>
      </c>
      <c r="BD154" s="24" t="e">
        <f t="shared" ca="1" si="13"/>
        <v>#VALUE!</v>
      </c>
      <c r="BE154" s="24" t="e">
        <f t="shared" ca="1" si="14"/>
        <v>#VALUE!</v>
      </c>
    </row>
    <row r="155" spans="48:57" x14ac:dyDescent="0.3">
      <c r="AV155" s="17">
        <f ca="1">RTD("ice.xl",,"*HT",_xll.FSJoinRange(AW4:AZ4),"D[tl:Union]","6/28/2016;6/28/2017","104")</f>
        <v>42697.291666666664</v>
      </c>
      <c r="AW155" s="2" t="str">
        <f ca="1">RTD("ice.xl",,"*H",AW$4,AW$5,"",$AV155)</f>
        <v/>
      </c>
      <c r="AX155" s="2" t="str">
        <f ca="1">RTD("ice.xl",,"*H",AX$4,AX$5,"",$AV155)</f>
        <v/>
      </c>
      <c r="AY155" s="2" t="str">
        <f ca="1">RTD("ice.xl",,"*H",AY$4,AY$5,"",$AV155)</f>
        <v/>
      </c>
      <c r="AZ155" s="2" t="str">
        <f ca="1">RTD("ice.xl",,"*H",AZ$4,AZ$5,"",$AV155)</f>
        <v/>
      </c>
      <c r="BA155" s="17">
        <f t="shared" ca="1" si="10"/>
        <v>42697.291666666664</v>
      </c>
      <c r="BB155" s="24" t="e">
        <f t="shared" ca="1" si="11"/>
        <v>#VALUE!</v>
      </c>
      <c r="BC155" s="24" t="e">
        <f t="shared" ca="1" si="12"/>
        <v>#VALUE!</v>
      </c>
      <c r="BD155" s="24" t="e">
        <f t="shared" ca="1" si="13"/>
        <v>#VALUE!</v>
      </c>
      <c r="BE155" s="24" t="e">
        <f t="shared" ca="1" si="14"/>
        <v>#VALUE!</v>
      </c>
    </row>
    <row r="156" spans="48:57" x14ac:dyDescent="0.3">
      <c r="AV156" s="17">
        <f ca="1">RTD("ice.xl",,"*HT",_xll.FSJoinRange(AW4:AZ4),"D[tl:Union]","6/28/2016;6/28/2017","103")</f>
        <v>42696.291666666664</v>
      </c>
      <c r="AW156" s="2" t="str">
        <f ca="1">RTD("ice.xl",,"*H",AW$4,AW$5,"",$AV156)</f>
        <v/>
      </c>
      <c r="AX156" s="2" t="str">
        <f ca="1">RTD("ice.xl",,"*H",AX$4,AX$5,"",$AV156)</f>
        <v/>
      </c>
      <c r="AY156" s="2" t="str">
        <f ca="1">RTD("ice.xl",,"*H",AY$4,AY$5,"",$AV156)</f>
        <v/>
      </c>
      <c r="AZ156" s="2" t="str">
        <f ca="1">RTD("ice.xl",,"*H",AZ$4,AZ$5,"",$AV156)</f>
        <v/>
      </c>
      <c r="BA156" s="17">
        <f t="shared" ca="1" si="10"/>
        <v>42696.291666666664</v>
      </c>
      <c r="BB156" s="24" t="e">
        <f t="shared" ca="1" si="11"/>
        <v>#VALUE!</v>
      </c>
      <c r="BC156" s="24" t="e">
        <f t="shared" ca="1" si="12"/>
        <v>#VALUE!</v>
      </c>
      <c r="BD156" s="24" t="e">
        <f t="shared" ca="1" si="13"/>
        <v>#VALUE!</v>
      </c>
      <c r="BE156" s="24" t="e">
        <f t="shared" ca="1" si="14"/>
        <v>#VALUE!</v>
      </c>
    </row>
    <row r="157" spans="48:57" x14ac:dyDescent="0.3">
      <c r="AV157" s="17">
        <f ca="1">RTD("ice.xl",,"*HT",_xll.FSJoinRange(AW4:AZ4),"D[tl:Union]","6/28/2016;6/28/2017","102")</f>
        <v>42695.291666666664</v>
      </c>
      <c r="AW157" s="2" t="str">
        <f ca="1">RTD("ice.xl",,"*H",AW$4,AW$5,"",$AV157)</f>
        <v/>
      </c>
      <c r="AX157" s="2" t="str">
        <f ca="1">RTD("ice.xl",,"*H",AX$4,AX$5,"",$AV157)</f>
        <v/>
      </c>
      <c r="AY157" s="2" t="str">
        <f ca="1">RTD("ice.xl",,"*H",AY$4,AY$5,"",$AV157)</f>
        <v/>
      </c>
      <c r="AZ157" s="2" t="str">
        <f ca="1">RTD("ice.xl",,"*H",AZ$4,AZ$5,"",$AV157)</f>
        <v/>
      </c>
      <c r="BA157" s="17">
        <f t="shared" ca="1" si="10"/>
        <v>42695.291666666664</v>
      </c>
      <c r="BB157" s="24" t="e">
        <f t="shared" ca="1" si="11"/>
        <v>#VALUE!</v>
      </c>
      <c r="BC157" s="24" t="e">
        <f t="shared" ca="1" si="12"/>
        <v>#VALUE!</v>
      </c>
      <c r="BD157" s="24" t="e">
        <f t="shared" ca="1" si="13"/>
        <v>#VALUE!</v>
      </c>
      <c r="BE157" s="24" t="e">
        <f t="shared" ca="1" si="14"/>
        <v>#VALUE!</v>
      </c>
    </row>
    <row r="158" spans="48:57" x14ac:dyDescent="0.3">
      <c r="AV158" s="17">
        <f ca="1">RTD("ice.xl",,"*HT",_xll.FSJoinRange(AW4:AZ4),"D[tl:Union]","6/28/2016;6/28/2017","101")</f>
        <v>42692.291666666664</v>
      </c>
      <c r="AW158" s="2" t="str">
        <f ca="1">RTD("ice.xl",,"*H",AW$4,AW$5,"",$AV158)</f>
        <v/>
      </c>
      <c r="AX158" s="2" t="str">
        <f ca="1">RTD("ice.xl",,"*H",AX$4,AX$5,"",$AV158)</f>
        <v/>
      </c>
      <c r="AY158" s="2" t="str">
        <f ca="1">RTD("ice.xl",,"*H",AY$4,AY$5,"",$AV158)</f>
        <v/>
      </c>
      <c r="AZ158" s="2" t="str">
        <f ca="1">RTD("ice.xl",,"*H",AZ$4,AZ$5,"",$AV158)</f>
        <v/>
      </c>
      <c r="BA158" s="17">
        <f t="shared" ca="1" si="10"/>
        <v>42692.291666666664</v>
      </c>
      <c r="BB158" s="24" t="e">
        <f t="shared" ca="1" si="11"/>
        <v>#VALUE!</v>
      </c>
      <c r="BC158" s="24" t="e">
        <f t="shared" ca="1" si="12"/>
        <v>#VALUE!</v>
      </c>
      <c r="BD158" s="24" t="e">
        <f t="shared" ca="1" si="13"/>
        <v>#VALUE!</v>
      </c>
      <c r="BE158" s="24" t="e">
        <f t="shared" ca="1" si="14"/>
        <v>#VALUE!</v>
      </c>
    </row>
    <row r="159" spans="48:57" x14ac:dyDescent="0.3">
      <c r="AV159" s="17">
        <f ca="1">RTD("ice.xl",,"*HT",_xll.FSJoinRange(AW4:AZ4),"D[tl:Union]","6/28/2016;6/28/2017","100")</f>
        <v>42691.291666666664</v>
      </c>
      <c r="AW159" s="2" t="str">
        <f ca="1">RTD("ice.xl",,"*H",AW$4,AW$5,"",$AV159)</f>
        <v/>
      </c>
      <c r="AX159" s="2" t="str">
        <f ca="1">RTD("ice.xl",,"*H",AX$4,AX$5,"",$AV159)</f>
        <v/>
      </c>
      <c r="AY159" s="2" t="str">
        <f ca="1">RTD("ice.xl",,"*H",AY$4,AY$5,"",$AV159)</f>
        <v/>
      </c>
      <c r="AZ159" s="2" t="str">
        <f ca="1">RTD("ice.xl",,"*H",AZ$4,AZ$5,"",$AV159)</f>
        <v/>
      </c>
      <c r="BA159" s="17">
        <f t="shared" ca="1" si="10"/>
        <v>42691.291666666664</v>
      </c>
      <c r="BB159" s="24" t="e">
        <f t="shared" ca="1" si="11"/>
        <v>#VALUE!</v>
      </c>
      <c r="BC159" s="24" t="e">
        <f t="shared" ca="1" si="12"/>
        <v>#VALUE!</v>
      </c>
      <c r="BD159" s="24" t="e">
        <f t="shared" ca="1" si="13"/>
        <v>#VALUE!</v>
      </c>
      <c r="BE159" s="24" t="e">
        <f t="shared" ca="1" si="14"/>
        <v>#VALUE!</v>
      </c>
    </row>
    <row r="160" spans="48:57" x14ac:dyDescent="0.3">
      <c r="AV160" s="17">
        <f ca="1">RTD("ice.xl",,"*HT",_xll.FSJoinRange(AW4:AZ4),"D[tl:Union]","6/28/2016;6/28/2017","99")</f>
        <v>42690.291666666664</v>
      </c>
      <c r="AW160" s="2" t="str">
        <f ca="1">RTD("ice.xl",,"*H",AW$4,AW$5,"",$AV160)</f>
        <v/>
      </c>
      <c r="AX160" s="2" t="str">
        <f ca="1">RTD("ice.xl",,"*H",AX$4,AX$5,"",$AV160)</f>
        <v/>
      </c>
      <c r="AY160" s="2" t="str">
        <f ca="1">RTD("ice.xl",,"*H",AY$4,AY$5,"",$AV160)</f>
        <v/>
      </c>
      <c r="AZ160" s="2" t="str">
        <f ca="1">RTD("ice.xl",,"*H",AZ$4,AZ$5,"",$AV160)</f>
        <v/>
      </c>
      <c r="BA160" s="17">
        <f t="shared" ca="1" si="10"/>
        <v>42690.291666666664</v>
      </c>
      <c r="BB160" s="24" t="e">
        <f t="shared" ca="1" si="11"/>
        <v>#VALUE!</v>
      </c>
      <c r="BC160" s="24" t="e">
        <f t="shared" ca="1" si="12"/>
        <v>#VALUE!</v>
      </c>
      <c r="BD160" s="24" t="e">
        <f t="shared" ca="1" si="13"/>
        <v>#VALUE!</v>
      </c>
      <c r="BE160" s="24" t="e">
        <f t="shared" ca="1" si="14"/>
        <v>#VALUE!</v>
      </c>
    </row>
    <row r="161" spans="48:57" x14ac:dyDescent="0.3">
      <c r="AV161" s="17">
        <f ca="1">RTD("ice.xl",,"*HT",_xll.FSJoinRange(AW4:AZ4),"D[tl:Union]","6/28/2016;6/28/2017","98")</f>
        <v>42689.291666666664</v>
      </c>
      <c r="AW161" s="2" t="str">
        <f ca="1">RTD("ice.xl",,"*H",AW$4,AW$5,"",$AV161)</f>
        <v/>
      </c>
      <c r="AX161" s="2" t="str">
        <f ca="1">RTD("ice.xl",,"*H",AX$4,AX$5,"",$AV161)</f>
        <v/>
      </c>
      <c r="AY161" s="2" t="str">
        <f ca="1">RTD("ice.xl",,"*H",AY$4,AY$5,"",$AV161)</f>
        <v/>
      </c>
      <c r="AZ161" s="2" t="str">
        <f ca="1">RTD("ice.xl",,"*H",AZ$4,AZ$5,"",$AV161)</f>
        <v/>
      </c>
      <c r="BA161" s="17">
        <f t="shared" ca="1" si="10"/>
        <v>42689.291666666664</v>
      </c>
      <c r="BB161" s="24" t="e">
        <f t="shared" ca="1" si="11"/>
        <v>#VALUE!</v>
      </c>
      <c r="BC161" s="24" t="e">
        <f t="shared" ca="1" si="12"/>
        <v>#VALUE!</v>
      </c>
      <c r="BD161" s="24" t="e">
        <f t="shared" ca="1" si="13"/>
        <v>#VALUE!</v>
      </c>
      <c r="BE161" s="24" t="e">
        <f t="shared" ca="1" si="14"/>
        <v>#VALUE!</v>
      </c>
    </row>
    <row r="162" spans="48:57" x14ac:dyDescent="0.3">
      <c r="AV162" s="17">
        <f ca="1">RTD("ice.xl",,"*HT",_xll.FSJoinRange(AW4:AZ4),"D[tl:Union]","6/28/2016;6/28/2017","97")</f>
        <v>42688.291666666664</v>
      </c>
      <c r="AW162" s="2" t="str">
        <f ca="1">RTD("ice.xl",,"*H",AW$4,AW$5,"",$AV162)</f>
        <v/>
      </c>
      <c r="AX162" s="2" t="str">
        <f ca="1">RTD("ice.xl",,"*H",AX$4,AX$5,"",$AV162)</f>
        <v/>
      </c>
      <c r="AY162" s="2" t="str">
        <f ca="1">RTD("ice.xl",,"*H",AY$4,AY$5,"",$AV162)</f>
        <v/>
      </c>
      <c r="AZ162" s="2" t="str">
        <f ca="1">RTD("ice.xl",,"*H",AZ$4,AZ$5,"",$AV162)</f>
        <v/>
      </c>
      <c r="BA162" s="17">
        <f t="shared" ca="1" si="10"/>
        <v>42688.291666666664</v>
      </c>
      <c r="BB162" s="24" t="e">
        <f t="shared" ca="1" si="11"/>
        <v>#VALUE!</v>
      </c>
      <c r="BC162" s="24" t="e">
        <f t="shared" ca="1" si="12"/>
        <v>#VALUE!</v>
      </c>
      <c r="BD162" s="24" t="e">
        <f t="shared" ca="1" si="13"/>
        <v>#VALUE!</v>
      </c>
      <c r="BE162" s="24" t="e">
        <f t="shared" ca="1" si="14"/>
        <v>#VALUE!</v>
      </c>
    </row>
    <row r="163" spans="48:57" x14ac:dyDescent="0.3">
      <c r="AV163" s="17">
        <f ca="1">RTD("ice.xl",,"*HT",_xll.FSJoinRange(AW4:AZ4),"D[tl:Union]","6/28/2016;6/28/2017","96")</f>
        <v>42685.291666666664</v>
      </c>
      <c r="AW163" s="2" t="str">
        <f ca="1">RTD("ice.xl",,"*H",AW$4,AW$5,"",$AV163)</f>
        <v/>
      </c>
      <c r="AX163" s="2" t="str">
        <f ca="1">RTD("ice.xl",,"*H",AX$4,AX$5,"",$AV163)</f>
        <v/>
      </c>
      <c r="AY163" s="2" t="str">
        <f ca="1">RTD("ice.xl",,"*H",AY$4,AY$5,"",$AV163)</f>
        <v/>
      </c>
      <c r="AZ163" s="2" t="str">
        <f ca="1">RTD("ice.xl",,"*H",AZ$4,AZ$5,"",$AV163)</f>
        <v/>
      </c>
      <c r="BA163" s="17">
        <f t="shared" ca="1" si="10"/>
        <v>42685.291666666664</v>
      </c>
      <c r="BB163" s="24" t="e">
        <f t="shared" ca="1" si="11"/>
        <v>#VALUE!</v>
      </c>
      <c r="BC163" s="24" t="e">
        <f t="shared" ca="1" si="12"/>
        <v>#VALUE!</v>
      </c>
      <c r="BD163" s="24" t="e">
        <f t="shared" ca="1" si="13"/>
        <v>#VALUE!</v>
      </c>
      <c r="BE163" s="24" t="e">
        <f t="shared" ca="1" si="14"/>
        <v>#VALUE!</v>
      </c>
    </row>
    <row r="164" spans="48:57" x14ac:dyDescent="0.3">
      <c r="AV164" s="17">
        <f ca="1">RTD("ice.xl",,"*HT",_xll.FSJoinRange(AW4:AZ4),"D[tl:Union]","6/28/2016;6/28/2017","95")</f>
        <v>42684.291666666664</v>
      </c>
      <c r="AW164" s="2" t="str">
        <f ca="1">RTD("ice.xl",,"*H",AW$4,AW$5,"",$AV164)</f>
        <v/>
      </c>
      <c r="AX164" s="2" t="str">
        <f ca="1">RTD("ice.xl",,"*H",AX$4,AX$5,"",$AV164)</f>
        <v/>
      </c>
      <c r="AY164" s="2" t="str">
        <f ca="1">RTD("ice.xl",,"*H",AY$4,AY$5,"",$AV164)</f>
        <v/>
      </c>
      <c r="AZ164" s="2" t="str">
        <f ca="1">RTD("ice.xl",,"*H",AZ$4,AZ$5,"",$AV164)</f>
        <v/>
      </c>
      <c r="BA164" s="17">
        <f t="shared" ca="1" si="10"/>
        <v>42684.291666666664</v>
      </c>
      <c r="BB164" s="24" t="e">
        <f t="shared" ca="1" si="11"/>
        <v>#VALUE!</v>
      </c>
      <c r="BC164" s="24" t="e">
        <f t="shared" ca="1" si="12"/>
        <v>#VALUE!</v>
      </c>
      <c r="BD164" s="24" t="e">
        <f t="shared" ca="1" si="13"/>
        <v>#VALUE!</v>
      </c>
      <c r="BE164" s="24" t="e">
        <f t="shared" ca="1" si="14"/>
        <v>#VALUE!</v>
      </c>
    </row>
    <row r="165" spans="48:57" x14ac:dyDescent="0.3">
      <c r="AV165" s="17">
        <f ca="1">RTD("ice.xl",,"*HT",_xll.FSJoinRange(AW4:AZ4),"D[tl:Union]","6/28/2016;6/28/2017","94")</f>
        <v>42683.291666666664</v>
      </c>
      <c r="AW165" s="2" t="str">
        <f ca="1">RTD("ice.xl",,"*H",AW$4,AW$5,"",$AV165)</f>
        <v/>
      </c>
      <c r="AX165" s="2" t="str">
        <f ca="1">RTD("ice.xl",,"*H",AX$4,AX$5,"",$AV165)</f>
        <v/>
      </c>
      <c r="AY165" s="2" t="str">
        <f ca="1">RTD("ice.xl",,"*H",AY$4,AY$5,"",$AV165)</f>
        <v/>
      </c>
      <c r="AZ165" s="2" t="str">
        <f ca="1">RTD("ice.xl",,"*H",AZ$4,AZ$5,"",$AV165)</f>
        <v/>
      </c>
      <c r="BA165" s="17">
        <f t="shared" ca="1" si="10"/>
        <v>42683.291666666664</v>
      </c>
      <c r="BB165" s="24" t="e">
        <f t="shared" ca="1" si="11"/>
        <v>#VALUE!</v>
      </c>
      <c r="BC165" s="24" t="e">
        <f t="shared" ca="1" si="12"/>
        <v>#VALUE!</v>
      </c>
      <c r="BD165" s="24" t="e">
        <f t="shared" ca="1" si="13"/>
        <v>#VALUE!</v>
      </c>
      <c r="BE165" s="24" t="e">
        <f t="shared" ca="1" si="14"/>
        <v>#VALUE!</v>
      </c>
    </row>
    <row r="166" spans="48:57" x14ac:dyDescent="0.3">
      <c r="AV166" s="17">
        <f ca="1">RTD("ice.xl",,"*HT",_xll.FSJoinRange(AW4:AZ4),"D[tl:Union]","6/28/2016;6/28/2017","93")</f>
        <v>42682.291666666664</v>
      </c>
      <c r="AW166" s="2" t="str">
        <f ca="1">RTD("ice.xl",,"*H",AW$4,AW$5,"",$AV166)</f>
        <v/>
      </c>
      <c r="AX166" s="2" t="str">
        <f ca="1">RTD("ice.xl",,"*H",AX$4,AX$5,"",$AV166)</f>
        <v/>
      </c>
      <c r="AY166" s="2" t="str">
        <f ca="1">RTD("ice.xl",,"*H",AY$4,AY$5,"",$AV166)</f>
        <v/>
      </c>
      <c r="AZ166" s="2" t="str">
        <f ca="1">RTD("ice.xl",,"*H",AZ$4,AZ$5,"",$AV166)</f>
        <v/>
      </c>
      <c r="BA166" s="17">
        <f t="shared" ca="1" si="10"/>
        <v>42682.291666666664</v>
      </c>
      <c r="BB166" s="24" t="e">
        <f t="shared" ca="1" si="11"/>
        <v>#VALUE!</v>
      </c>
      <c r="BC166" s="24" t="e">
        <f t="shared" ca="1" si="12"/>
        <v>#VALUE!</v>
      </c>
      <c r="BD166" s="24" t="e">
        <f t="shared" ca="1" si="13"/>
        <v>#VALUE!</v>
      </c>
      <c r="BE166" s="24" t="e">
        <f t="shared" ca="1" si="14"/>
        <v>#VALUE!</v>
      </c>
    </row>
    <row r="167" spans="48:57" x14ac:dyDescent="0.3">
      <c r="AV167" s="17">
        <f ca="1">RTD("ice.xl",,"*HT",_xll.FSJoinRange(AW4:AZ4),"D[tl:Union]","6/28/2016;6/28/2017","92")</f>
        <v>42681.291666666664</v>
      </c>
      <c r="AW167" s="2" t="str">
        <f ca="1">RTD("ice.xl",,"*H",AW$4,AW$5,"",$AV167)</f>
        <v/>
      </c>
      <c r="AX167" s="2" t="str">
        <f ca="1">RTD("ice.xl",,"*H",AX$4,AX$5,"",$AV167)</f>
        <v/>
      </c>
      <c r="AY167" s="2" t="str">
        <f ca="1">RTD("ice.xl",,"*H",AY$4,AY$5,"",$AV167)</f>
        <v/>
      </c>
      <c r="AZ167" s="2" t="str">
        <f ca="1">RTD("ice.xl",,"*H",AZ$4,AZ$5,"",$AV167)</f>
        <v/>
      </c>
      <c r="BA167" s="17">
        <f t="shared" ca="1" si="10"/>
        <v>42681.291666666664</v>
      </c>
      <c r="BB167" s="24" t="e">
        <f t="shared" ca="1" si="11"/>
        <v>#VALUE!</v>
      </c>
      <c r="BC167" s="24" t="e">
        <f t="shared" ca="1" si="12"/>
        <v>#VALUE!</v>
      </c>
      <c r="BD167" s="24" t="e">
        <f t="shared" ca="1" si="13"/>
        <v>#VALUE!</v>
      </c>
      <c r="BE167" s="24" t="e">
        <f t="shared" ca="1" si="14"/>
        <v>#VALUE!</v>
      </c>
    </row>
    <row r="168" spans="48:57" x14ac:dyDescent="0.3">
      <c r="AV168" s="17">
        <f ca="1">RTD("ice.xl",,"*HT",_xll.FSJoinRange(AW4:AZ4),"D[tl:Union]","6/28/2016;6/28/2017","91")</f>
        <v>42678.333333333336</v>
      </c>
      <c r="AW168" s="2" t="str">
        <f ca="1">RTD("ice.xl",,"*H",AW$4,AW$5,"",$AV168)</f>
        <v/>
      </c>
      <c r="AX168" s="2" t="str">
        <f ca="1">RTD("ice.xl",,"*H",AX$4,AX$5,"",$AV168)</f>
        <v/>
      </c>
      <c r="AY168" s="2" t="str">
        <f ca="1">RTD("ice.xl",,"*H",AY$4,AY$5,"",$AV168)</f>
        <v/>
      </c>
      <c r="AZ168" s="2" t="str">
        <f ca="1">RTD("ice.xl",,"*H",AZ$4,AZ$5,"",$AV168)</f>
        <v/>
      </c>
      <c r="BA168" s="17">
        <f t="shared" ca="1" si="10"/>
        <v>42678.333333333336</v>
      </c>
      <c r="BB168" s="24" t="e">
        <f t="shared" ca="1" si="11"/>
        <v>#VALUE!</v>
      </c>
      <c r="BC168" s="24" t="e">
        <f t="shared" ca="1" si="12"/>
        <v>#VALUE!</v>
      </c>
      <c r="BD168" s="24" t="e">
        <f t="shared" ca="1" si="13"/>
        <v>#VALUE!</v>
      </c>
      <c r="BE168" s="24" t="e">
        <f t="shared" ca="1" si="14"/>
        <v>#VALUE!</v>
      </c>
    </row>
    <row r="169" spans="48:57" x14ac:dyDescent="0.3">
      <c r="AV169" s="17">
        <f ca="1">RTD("ice.xl",,"*HT",_xll.FSJoinRange(AW4:AZ4),"D[tl:Union]","6/28/2016;6/28/2017","90")</f>
        <v>42677.333333333336</v>
      </c>
      <c r="AW169" s="2" t="str">
        <f ca="1">RTD("ice.xl",,"*H",AW$4,AW$5,"",$AV169)</f>
        <v/>
      </c>
      <c r="AX169" s="2" t="str">
        <f ca="1">RTD("ice.xl",,"*H",AX$4,AX$5,"",$AV169)</f>
        <v/>
      </c>
      <c r="AY169" s="2" t="str">
        <f ca="1">RTD("ice.xl",,"*H",AY$4,AY$5,"",$AV169)</f>
        <v/>
      </c>
      <c r="AZ169" s="2" t="str">
        <f ca="1">RTD("ice.xl",,"*H",AZ$4,AZ$5,"",$AV169)</f>
        <v/>
      </c>
      <c r="BA169" s="17">
        <f t="shared" ca="1" si="10"/>
        <v>42677.333333333336</v>
      </c>
      <c r="BB169" s="24" t="e">
        <f t="shared" ca="1" si="11"/>
        <v>#VALUE!</v>
      </c>
      <c r="BC169" s="24" t="e">
        <f t="shared" ca="1" si="12"/>
        <v>#VALUE!</v>
      </c>
      <c r="BD169" s="24" t="e">
        <f t="shared" ca="1" si="13"/>
        <v>#VALUE!</v>
      </c>
      <c r="BE169" s="24" t="e">
        <f t="shared" ca="1" si="14"/>
        <v>#VALUE!</v>
      </c>
    </row>
    <row r="170" spans="48:57" x14ac:dyDescent="0.3">
      <c r="AV170" s="17">
        <f ca="1">RTD("ice.xl",,"*HT",_xll.FSJoinRange(AW4:AZ4),"D[tl:Union]","6/28/2016;6/28/2017","89")</f>
        <v>42676.333333333336</v>
      </c>
      <c r="AW170" s="2" t="str">
        <f ca="1">RTD("ice.xl",,"*H",AW$4,AW$5,"",$AV170)</f>
        <v/>
      </c>
      <c r="AX170" s="2" t="str">
        <f ca="1">RTD("ice.xl",,"*H",AX$4,AX$5,"",$AV170)</f>
        <v/>
      </c>
      <c r="AY170" s="2" t="str">
        <f ca="1">RTD("ice.xl",,"*H",AY$4,AY$5,"",$AV170)</f>
        <v/>
      </c>
      <c r="AZ170" s="2" t="str">
        <f ca="1">RTD("ice.xl",,"*H",AZ$4,AZ$5,"",$AV170)</f>
        <v/>
      </c>
      <c r="BA170" s="17">
        <f t="shared" ca="1" si="10"/>
        <v>42676.333333333336</v>
      </c>
      <c r="BB170" s="24" t="e">
        <f t="shared" ca="1" si="11"/>
        <v>#VALUE!</v>
      </c>
      <c r="BC170" s="24" t="e">
        <f t="shared" ca="1" si="12"/>
        <v>#VALUE!</v>
      </c>
      <c r="BD170" s="24" t="e">
        <f t="shared" ca="1" si="13"/>
        <v>#VALUE!</v>
      </c>
      <c r="BE170" s="24" t="e">
        <f t="shared" ca="1" si="14"/>
        <v>#VALUE!</v>
      </c>
    </row>
    <row r="171" spans="48:57" x14ac:dyDescent="0.3">
      <c r="AV171" s="17">
        <f ca="1">RTD("ice.xl",,"*HT",_xll.FSJoinRange(AW4:AZ4),"D[tl:Union]","6/28/2016;6/28/2017","88")</f>
        <v>42675.333333333336</v>
      </c>
      <c r="AW171" s="2" t="str">
        <f ca="1">RTD("ice.xl",,"*H",AW$4,AW$5,"",$AV171)</f>
        <v/>
      </c>
      <c r="AX171" s="2" t="str">
        <f ca="1">RTD("ice.xl",,"*H",AX$4,AX$5,"",$AV171)</f>
        <v/>
      </c>
      <c r="AY171" s="2" t="str">
        <f ca="1">RTD("ice.xl",,"*H",AY$4,AY$5,"",$AV171)</f>
        <v/>
      </c>
      <c r="AZ171" s="2" t="str">
        <f ca="1">RTD("ice.xl",,"*H",AZ$4,AZ$5,"",$AV171)</f>
        <v/>
      </c>
      <c r="BA171" s="17">
        <f t="shared" ca="1" si="10"/>
        <v>42675.333333333336</v>
      </c>
      <c r="BB171" s="24" t="e">
        <f t="shared" ca="1" si="11"/>
        <v>#VALUE!</v>
      </c>
      <c r="BC171" s="24" t="e">
        <f t="shared" ca="1" si="12"/>
        <v>#VALUE!</v>
      </c>
      <c r="BD171" s="24" t="e">
        <f t="shared" ca="1" si="13"/>
        <v>#VALUE!</v>
      </c>
      <c r="BE171" s="24" t="e">
        <f t="shared" ca="1" si="14"/>
        <v>#VALUE!</v>
      </c>
    </row>
    <row r="172" spans="48:57" x14ac:dyDescent="0.3">
      <c r="AV172" s="17">
        <f ca="1">RTD("ice.xl",,"*HT",_xll.FSJoinRange(AW4:AZ4),"D[tl:Union]","6/28/2016;6/28/2017","87")</f>
        <v>42674.333333333336</v>
      </c>
      <c r="AW172" s="2" t="str">
        <f ca="1">RTD("ice.xl",,"*H",AW$4,AW$5,"",$AV172)</f>
        <v/>
      </c>
      <c r="AX172" s="2" t="str">
        <f ca="1">RTD("ice.xl",,"*H",AX$4,AX$5,"",$AV172)</f>
        <v/>
      </c>
      <c r="AY172" s="2" t="str">
        <f ca="1">RTD("ice.xl",,"*H",AY$4,AY$5,"",$AV172)</f>
        <v/>
      </c>
      <c r="AZ172" s="2" t="str">
        <f ca="1">RTD("ice.xl",,"*H",AZ$4,AZ$5,"",$AV172)</f>
        <v/>
      </c>
      <c r="BA172" s="17">
        <f t="shared" ca="1" si="10"/>
        <v>42674.333333333336</v>
      </c>
      <c r="BB172" s="24" t="e">
        <f t="shared" ca="1" si="11"/>
        <v>#VALUE!</v>
      </c>
      <c r="BC172" s="24" t="e">
        <f t="shared" ca="1" si="12"/>
        <v>#VALUE!</v>
      </c>
      <c r="BD172" s="24" t="e">
        <f t="shared" ca="1" si="13"/>
        <v>#VALUE!</v>
      </c>
      <c r="BE172" s="24" t="e">
        <f t="shared" ca="1" si="14"/>
        <v>#VALUE!</v>
      </c>
    </row>
    <row r="173" spans="48:57" x14ac:dyDescent="0.3">
      <c r="AV173" s="17">
        <f ca="1">RTD("ice.xl",,"*HT",_xll.FSJoinRange(AW4:AZ4),"D[tl:Union]","6/28/2016;6/28/2017","86")</f>
        <v>42671.333333333336</v>
      </c>
      <c r="AW173" s="2" t="str">
        <f ca="1">RTD("ice.xl",,"*H",AW$4,AW$5,"",$AV173)</f>
        <v/>
      </c>
      <c r="AX173" s="2" t="str">
        <f ca="1">RTD("ice.xl",,"*H",AX$4,AX$5,"",$AV173)</f>
        <v/>
      </c>
      <c r="AY173" s="2" t="str">
        <f ca="1">RTD("ice.xl",,"*H",AY$4,AY$5,"",$AV173)</f>
        <v/>
      </c>
      <c r="AZ173" s="2" t="str">
        <f ca="1">RTD("ice.xl",,"*H",AZ$4,AZ$5,"",$AV173)</f>
        <v/>
      </c>
      <c r="BA173" s="17">
        <f t="shared" ca="1" si="10"/>
        <v>42671.333333333336</v>
      </c>
      <c r="BB173" s="24" t="e">
        <f t="shared" ca="1" si="11"/>
        <v>#VALUE!</v>
      </c>
      <c r="BC173" s="24" t="e">
        <f t="shared" ca="1" si="12"/>
        <v>#VALUE!</v>
      </c>
      <c r="BD173" s="24" t="e">
        <f t="shared" ca="1" si="13"/>
        <v>#VALUE!</v>
      </c>
      <c r="BE173" s="24" t="e">
        <f t="shared" ca="1" si="14"/>
        <v>#VALUE!</v>
      </c>
    </row>
    <row r="174" spans="48:57" x14ac:dyDescent="0.3">
      <c r="AV174" s="17">
        <f ca="1">RTD("ice.xl",,"*HT",_xll.FSJoinRange(AW4:AZ4),"D[tl:Union]","6/28/2016;6/28/2017","85")</f>
        <v>42670.333333333336</v>
      </c>
      <c r="AW174" s="2" t="str">
        <f ca="1">RTD("ice.xl",,"*H",AW$4,AW$5,"",$AV174)</f>
        <v/>
      </c>
      <c r="AX174" s="2" t="str">
        <f ca="1">RTD("ice.xl",,"*H",AX$4,AX$5,"",$AV174)</f>
        <v/>
      </c>
      <c r="AY174" s="2" t="str">
        <f ca="1">RTD("ice.xl",,"*H",AY$4,AY$5,"",$AV174)</f>
        <v/>
      </c>
      <c r="AZ174" s="2" t="str">
        <f ca="1">RTD("ice.xl",,"*H",AZ$4,AZ$5,"",$AV174)</f>
        <v/>
      </c>
      <c r="BA174" s="17">
        <f t="shared" ca="1" si="10"/>
        <v>42670.333333333336</v>
      </c>
      <c r="BB174" s="24" t="e">
        <f t="shared" ca="1" si="11"/>
        <v>#VALUE!</v>
      </c>
      <c r="BC174" s="24" t="e">
        <f t="shared" ca="1" si="12"/>
        <v>#VALUE!</v>
      </c>
      <c r="BD174" s="24" t="e">
        <f t="shared" ca="1" si="13"/>
        <v>#VALUE!</v>
      </c>
      <c r="BE174" s="24" t="e">
        <f t="shared" ca="1" si="14"/>
        <v>#VALUE!</v>
      </c>
    </row>
    <row r="175" spans="48:57" x14ac:dyDescent="0.3">
      <c r="AV175" s="17">
        <f ca="1">RTD("ice.xl",,"*HT",_xll.FSJoinRange(AW4:AZ4),"D[tl:Union]","6/28/2016;6/28/2017","84")</f>
        <v>42669.333333333336</v>
      </c>
      <c r="AW175" s="2" t="str">
        <f ca="1">RTD("ice.xl",,"*H",AW$4,AW$5,"",$AV175)</f>
        <v/>
      </c>
      <c r="AX175" s="2" t="str">
        <f ca="1">RTD("ice.xl",,"*H",AX$4,AX$5,"",$AV175)</f>
        <v/>
      </c>
      <c r="AY175" s="2" t="str">
        <f ca="1">RTD("ice.xl",,"*H",AY$4,AY$5,"",$AV175)</f>
        <v/>
      </c>
      <c r="AZ175" s="2" t="str">
        <f ca="1">RTD("ice.xl",,"*H",AZ$4,AZ$5,"",$AV175)</f>
        <v/>
      </c>
      <c r="BA175" s="17">
        <f t="shared" ca="1" si="10"/>
        <v>42669.333333333336</v>
      </c>
      <c r="BB175" s="24" t="e">
        <f t="shared" ca="1" si="11"/>
        <v>#VALUE!</v>
      </c>
      <c r="BC175" s="24" t="e">
        <f t="shared" ca="1" si="12"/>
        <v>#VALUE!</v>
      </c>
      <c r="BD175" s="24" t="e">
        <f t="shared" ca="1" si="13"/>
        <v>#VALUE!</v>
      </c>
      <c r="BE175" s="24" t="e">
        <f t="shared" ca="1" si="14"/>
        <v>#VALUE!</v>
      </c>
    </row>
    <row r="176" spans="48:57" x14ac:dyDescent="0.3">
      <c r="AV176" s="17">
        <f ca="1">RTD("ice.xl",,"*HT",_xll.FSJoinRange(AW4:AZ4),"D[tl:Union]","6/28/2016;6/28/2017","83")</f>
        <v>42668.333333333336</v>
      </c>
      <c r="AW176" s="2" t="str">
        <f ca="1">RTD("ice.xl",,"*H",AW$4,AW$5,"",$AV176)</f>
        <v/>
      </c>
      <c r="AX176" s="2" t="str">
        <f ca="1">RTD("ice.xl",,"*H",AX$4,AX$5,"",$AV176)</f>
        <v/>
      </c>
      <c r="AY176" s="2" t="str">
        <f ca="1">RTD("ice.xl",,"*H",AY$4,AY$5,"",$AV176)</f>
        <v/>
      </c>
      <c r="AZ176" s="2" t="str">
        <f ca="1">RTD("ice.xl",,"*H",AZ$4,AZ$5,"",$AV176)</f>
        <v/>
      </c>
      <c r="BA176" s="17">
        <f t="shared" ca="1" si="10"/>
        <v>42668.333333333336</v>
      </c>
      <c r="BB176" s="24" t="e">
        <f t="shared" ca="1" si="11"/>
        <v>#VALUE!</v>
      </c>
      <c r="BC176" s="24" t="e">
        <f t="shared" ca="1" si="12"/>
        <v>#VALUE!</v>
      </c>
      <c r="BD176" s="24" t="e">
        <f t="shared" ca="1" si="13"/>
        <v>#VALUE!</v>
      </c>
      <c r="BE176" s="24" t="e">
        <f t="shared" ca="1" si="14"/>
        <v>#VALUE!</v>
      </c>
    </row>
    <row r="177" spans="48:57" x14ac:dyDescent="0.3">
      <c r="AV177" s="17">
        <f ca="1">RTD("ice.xl",,"*HT",_xll.FSJoinRange(AW4:AZ4),"D[tl:Union]","6/28/2016;6/28/2017","82")</f>
        <v>42667.333333333336</v>
      </c>
      <c r="AW177" s="2" t="str">
        <f ca="1">RTD("ice.xl",,"*H",AW$4,AW$5,"",$AV177)</f>
        <v/>
      </c>
      <c r="AX177" s="2" t="str">
        <f ca="1">RTD("ice.xl",,"*H",AX$4,AX$5,"",$AV177)</f>
        <v/>
      </c>
      <c r="AY177" s="2" t="str">
        <f ca="1">RTD("ice.xl",,"*H",AY$4,AY$5,"",$AV177)</f>
        <v/>
      </c>
      <c r="AZ177" s="2" t="str">
        <f ca="1">RTD("ice.xl",,"*H",AZ$4,AZ$5,"",$AV177)</f>
        <v/>
      </c>
      <c r="BA177" s="17">
        <f t="shared" ca="1" si="10"/>
        <v>42667.333333333336</v>
      </c>
      <c r="BB177" s="24" t="e">
        <f t="shared" ca="1" si="11"/>
        <v>#VALUE!</v>
      </c>
      <c r="BC177" s="24" t="e">
        <f t="shared" ca="1" si="12"/>
        <v>#VALUE!</v>
      </c>
      <c r="BD177" s="24" t="e">
        <f t="shared" ca="1" si="13"/>
        <v>#VALUE!</v>
      </c>
      <c r="BE177" s="24" t="e">
        <f t="shared" ca="1" si="14"/>
        <v>#VALUE!</v>
      </c>
    </row>
    <row r="178" spans="48:57" x14ac:dyDescent="0.3">
      <c r="AV178" s="17">
        <f ca="1">RTD("ice.xl",,"*HT",_xll.FSJoinRange(AW4:AZ4),"D[tl:Union]","6/28/2016;6/28/2017","81")</f>
        <v>42664.333333333336</v>
      </c>
      <c r="AW178" s="2" t="str">
        <f ca="1">RTD("ice.xl",,"*H",AW$4,AW$5,"",$AV178)</f>
        <v/>
      </c>
      <c r="AX178" s="2" t="str">
        <f ca="1">RTD("ice.xl",,"*H",AX$4,AX$5,"",$AV178)</f>
        <v/>
      </c>
      <c r="AY178" s="2" t="str">
        <f ca="1">RTD("ice.xl",,"*H",AY$4,AY$5,"",$AV178)</f>
        <v/>
      </c>
      <c r="AZ178" s="2" t="str">
        <f ca="1">RTD("ice.xl",,"*H",AZ$4,AZ$5,"",$AV178)</f>
        <v/>
      </c>
      <c r="BA178" s="17">
        <f t="shared" ca="1" si="10"/>
        <v>42664.333333333336</v>
      </c>
      <c r="BB178" s="24" t="e">
        <f t="shared" ca="1" si="11"/>
        <v>#VALUE!</v>
      </c>
      <c r="BC178" s="24" t="e">
        <f t="shared" ca="1" si="12"/>
        <v>#VALUE!</v>
      </c>
      <c r="BD178" s="24" t="e">
        <f t="shared" ca="1" si="13"/>
        <v>#VALUE!</v>
      </c>
      <c r="BE178" s="24" t="e">
        <f t="shared" ca="1" si="14"/>
        <v>#VALUE!</v>
      </c>
    </row>
    <row r="179" spans="48:57" x14ac:dyDescent="0.3">
      <c r="AV179" s="17">
        <f ca="1">RTD("ice.xl",,"*HT",_xll.FSJoinRange(AW4:AZ4),"D[tl:Union]","6/28/2016;6/28/2017","80")</f>
        <v>42663.333333333336</v>
      </c>
      <c r="AW179" s="2" t="str">
        <f ca="1">RTD("ice.xl",,"*H",AW$4,AW$5,"",$AV179)</f>
        <v/>
      </c>
      <c r="AX179" s="2" t="str">
        <f ca="1">RTD("ice.xl",,"*H",AX$4,AX$5,"",$AV179)</f>
        <v/>
      </c>
      <c r="AY179" s="2" t="str">
        <f ca="1">RTD("ice.xl",,"*H",AY$4,AY$5,"",$AV179)</f>
        <v/>
      </c>
      <c r="AZ179" s="2" t="str">
        <f ca="1">RTD("ice.xl",,"*H",AZ$4,AZ$5,"",$AV179)</f>
        <v/>
      </c>
      <c r="BA179" s="17">
        <f t="shared" ca="1" si="10"/>
        <v>42663.333333333336</v>
      </c>
      <c r="BB179" s="24" t="e">
        <f t="shared" ca="1" si="11"/>
        <v>#VALUE!</v>
      </c>
      <c r="BC179" s="24" t="e">
        <f t="shared" ca="1" si="12"/>
        <v>#VALUE!</v>
      </c>
      <c r="BD179" s="24" t="e">
        <f t="shared" ca="1" si="13"/>
        <v>#VALUE!</v>
      </c>
      <c r="BE179" s="24" t="e">
        <f t="shared" ca="1" si="14"/>
        <v>#VALUE!</v>
      </c>
    </row>
    <row r="180" spans="48:57" x14ac:dyDescent="0.3">
      <c r="AV180" s="17">
        <f ca="1">RTD("ice.xl",,"*HT",_xll.FSJoinRange(AW4:AZ4),"D[tl:Union]","6/28/2016;6/28/2017","79")</f>
        <v>42662.333333333336</v>
      </c>
      <c r="AW180" s="2" t="str">
        <f ca="1">RTD("ice.xl",,"*H",AW$4,AW$5,"",$AV180)</f>
        <v/>
      </c>
      <c r="AX180" s="2" t="str">
        <f ca="1">RTD("ice.xl",,"*H",AX$4,AX$5,"",$AV180)</f>
        <v/>
      </c>
      <c r="AY180" s="2" t="str">
        <f ca="1">RTD("ice.xl",,"*H",AY$4,AY$5,"",$AV180)</f>
        <v/>
      </c>
      <c r="AZ180" s="2" t="str">
        <f ca="1">RTD("ice.xl",,"*H",AZ$4,AZ$5,"",$AV180)</f>
        <v/>
      </c>
      <c r="BA180" s="17">
        <f t="shared" ca="1" si="10"/>
        <v>42662.333333333336</v>
      </c>
      <c r="BB180" s="24" t="e">
        <f t="shared" ca="1" si="11"/>
        <v>#VALUE!</v>
      </c>
      <c r="BC180" s="24" t="e">
        <f t="shared" ca="1" si="12"/>
        <v>#VALUE!</v>
      </c>
      <c r="BD180" s="24" t="e">
        <f t="shared" ca="1" si="13"/>
        <v>#VALUE!</v>
      </c>
      <c r="BE180" s="24" t="e">
        <f t="shared" ca="1" si="14"/>
        <v>#VALUE!</v>
      </c>
    </row>
    <row r="181" spans="48:57" x14ac:dyDescent="0.3">
      <c r="AV181" s="17">
        <f ca="1">RTD("ice.xl",,"*HT",_xll.FSJoinRange(AW4:AZ4),"D[tl:Union]","6/28/2016;6/28/2017","78")</f>
        <v>42661.333333333336</v>
      </c>
      <c r="AW181" s="2" t="str">
        <f ca="1">RTD("ice.xl",,"*H",AW$4,AW$5,"",$AV181)</f>
        <v/>
      </c>
      <c r="AX181" s="2" t="str">
        <f ca="1">RTD("ice.xl",,"*H",AX$4,AX$5,"",$AV181)</f>
        <v/>
      </c>
      <c r="AY181" s="2" t="str">
        <f ca="1">RTD("ice.xl",,"*H",AY$4,AY$5,"",$AV181)</f>
        <v/>
      </c>
      <c r="AZ181" s="2" t="str">
        <f ca="1">RTD("ice.xl",,"*H",AZ$4,AZ$5,"",$AV181)</f>
        <v/>
      </c>
      <c r="BA181" s="17">
        <f t="shared" ca="1" si="10"/>
        <v>42661.333333333336</v>
      </c>
      <c r="BB181" s="24" t="e">
        <f t="shared" ca="1" si="11"/>
        <v>#VALUE!</v>
      </c>
      <c r="BC181" s="24" t="e">
        <f t="shared" ca="1" si="12"/>
        <v>#VALUE!</v>
      </c>
      <c r="BD181" s="24" t="e">
        <f t="shared" ca="1" si="13"/>
        <v>#VALUE!</v>
      </c>
      <c r="BE181" s="24" t="e">
        <f t="shared" ca="1" si="14"/>
        <v>#VALUE!</v>
      </c>
    </row>
    <row r="182" spans="48:57" x14ac:dyDescent="0.3">
      <c r="AV182" s="17">
        <f ca="1">RTD("ice.xl",,"*HT",_xll.FSJoinRange(AW4:AZ4),"D[tl:Union]","6/28/2016;6/28/2017","77")</f>
        <v>42660.333333333336</v>
      </c>
      <c r="AW182" s="2" t="str">
        <f ca="1">RTD("ice.xl",,"*H",AW$4,AW$5,"",$AV182)</f>
        <v/>
      </c>
      <c r="AX182" s="2" t="str">
        <f ca="1">RTD("ice.xl",,"*H",AX$4,AX$5,"",$AV182)</f>
        <v/>
      </c>
      <c r="AY182" s="2" t="str">
        <f ca="1">RTD("ice.xl",,"*H",AY$4,AY$5,"",$AV182)</f>
        <v/>
      </c>
      <c r="AZ182" s="2" t="str">
        <f ca="1">RTD("ice.xl",,"*H",AZ$4,AZ$5,"",$AV182)</f>
        <v/>
      </c>
      <c r="BA182" s="17">
        <f t="shared" ca="1" si="10"/>
        <v>42660.333333333336</v>
      </c>
      <c r="BB182" s="24" t="e">
        <f t="shared" ca="1" si="11"/>
        <v>#VALUE!</v>
      </c>
      <c r="BC182" s="24" t="e">
        <f t="shared" ca="1" si="12"/>
        <v>#VALUE!</v>
      </c>
      <c r="BD182" s="24" t="e">
        <f t="shared" ca="1" si="13"/>
        <v>#VALUE!</v>
      </c>
      <c r="BE182" s="24" t="e">
        <f t="shared" ca="1" si="14"/>
        <v>#VALUE!</v>
      </c>
    </row>
    <row r="183" spans="48:57" x14ac:dyDescent="0.3">
      <c r="AV183" s="17">
        <f ca="1">RTD("ice.xl",,"*HT",_xll.FSJoinRange(AW4:AZ4),"D[tl:Union]","6/28/2016;6/28/2017","76")</f>
        <v>42657.333333333336</v>
      </c>
      <c r="AW183" s="2" t="str">
        <f ca="1">RTD("ice.xl",,"*H",AW$4,AW$5,"",$AV183)</f>
        <v/>
      </c>
      <c r="AX183" s="2" t="str">
        <f ca="1">RTD("ice.xl",,"*H",AX$4,AX$5,"",$AV183)</f>
        <v/>
      </c>
      <c r="AY183" s="2" t="str">
        <f ca="1">RTD("ice.xl",,"*H",AY$4,AY$5,"",$AV183)</f>
        <v/>
      </c>
      <c r="AZ183" s="2" t="str">
        <f ca="1">RTD("ice.xl",,"*H",AZ$4,AZ$5,"",$AV183)</f>
        <v/>
      </c>
      <c r="BA183" s="17">
        <f t="shared" ca="1" si="10"/>
        <v>42657.333333333336</v>
      </c>
      <c r="BB183" s="24" t="e">
        <f t="shared" ca="1" si="11"/>
        <v>#VALUE!</v>
      </c>
      <c r="BC183" s="24" t="e">
        <f t="shared" ca="1" si="12"/>
        <v>#VALUE!</v>
      </c>
      <c r="BD183" s="24" t="e">
        <f t="shared" ca="1" si="13"/>
        <v>#VALUE!</v>
      </c>
      <c r="BE183" s="24" t="e">
        <f t="shared" ca="1" si="14"/>
        <v>#VALUE!</v>
      </c>
    </row>
    <row r="184" spans="48:57" x14ac:dyDescent="0.3">
      <c r="AV184" s="17">
        <f ca="1">RTD("ice.xl",,"*HT",_xll.FSJoinRange(AW4:AZ4),"D[tl:Union]","6/28/2016;6/28/2017","75")</f>
        <v>42656.333333333336</v>
      </c>
      <c r="AW184" s="2" t="str">
        <f ca="1">RTD("ice.xl",,"*H",AW$4,AW$5,"",$AV184)</f>
        <v/>
      </c>
      <c r="AX184" s="2" t="str">
        <f ca="1">RTD("ice.xl",,"*H",AX$4,AX$5,"",$AV184)</f>
        <v/>
      </c>
      <c r="AY184" s="2" t="str">
        <f ca="1">RTD("ice.xl",,"*H",AY$4,AY$5,"",$AV184)</f>
        <v/>
      </c>
      <c r="AZ184" s="2" t="str">
        <f ca="1">RTD("ice.xl",,"*H",AZ$4,AZ$5,"",$AV184)</f>
        <v/>
      </c>
      <c r="BA184" s="17">
        <f t="shared" ca="1" si="10"/>
        <v>42656.333333333336</v>
      </c>
      <c r="BB184" s="24" t="e">
        <f t="shared" ca="1" si="11"/>
        <v>#VALUE!</v>
      </c>
      <c r="BC184" s="24" t="e">
        <f t="shared" ca="1" si="12"/>
        <v>#VALUE!</v>
      </c>
      <c r="BD184" s="24" t="e">
        <f t="shared" ca="1" si="13"/>
        <v>#VALUE!</v>
      </c>
      <c r="BE184" s="24" t="e">
        <f t="shared" ca="1" si="14"/>
        <v>#VALUE!</v>
      </c>
    </row>
    <row r="185" spans="48:57" x14ac:dyDescent="0.3">
      <c r="AV185" s="17">
        <f ca="1">RTD("ice.xl",,"*HT",_xll.FSJoinRange(AW4:AZ4),"D[tl:Union]","6/28/2016;6/28/2017","74")</f>
        <v>42655.333333333336</v>
      </c>
      <c r="AW185" s="2" t="str">
        <f ca="1">RTD("ice.xl",,"*H",AW$4,AW$5,"",$AV185)</f>
        <v/>
      </c>
      <c r="AX185" s="2" t="str">
        <f ca="1">RTD("ice.xl",,"*H",AX$4,AX$5,"",$AV185)</f>
        <v/>
      </c>
      <c r="AY185" s="2" t="str">
        <f ca="1">RTD("ice.xl",,"*H",AY$4,AY$5,"",$AV185)</f>
        <v/>
      </c>
      <c r="AZ185" s="2" t="str">
        <f ca="1">RTD("ice.xl",,"*H",AZ$4,AZ$5,"",$AV185)</f>
        <v/>
      </c>
      <c r="BA185" s="17">
        <f t="shared" ca="1" si="10"/>
        <v>42655.333333333336</v>
      </c>
      <c r="BB185" s="24" t="e">
        <f t="shared" ca="1" si="11"/>
        <v>#VALUE!</v>
      </c>
      <c r="BC185" s="24" t="e">
        <f t="shared" ca="1" si="12"/>
        <v>#VALUE!</v>
      </c>
      <c r="BD185" s="24" t="e">
        <f t="shared" ca="1" si="13"/>
        <v>#VALUE!</v>
      </c>
      <c r="BE185" s="24" t="e">
        <f t="shared" ca="1" si="14"/>
        <v>#VALUE!</v>
      </c>
    </row>
    <row r="186" spans="48:57" x14ac:dyDescent="0.3">
      <c r="AV186" s="17">
        <f ca="1">RTD("ice.xl",,"*HT",_xll.FSJoinRange(AW4:AZ4),"D[tl:Union]","6/28/2016;6/28/2017","73")</f>
        <v>42654.333333333336</v>
      </c>
      <c r="AW186" s="2" t="str">
        <f ca="1">RTD("ice.xl",,"*H",AW$4,AW$5,"",$AV186)</f>
        <v/>
      </c>
      <c r="AX186" s="2" t="str">
        <f ca="1">RTD("ice.xl",,"*H",AX$4,AX$5,"",$AV186)</f>
        <v/>
      </c>
      <c r="AY186" s="2" t="str">
        <f ca="1">RTD("ice.xl",,"*H",AY$4,AY$5,"",$AV186)</f>
        <v/>
      </c>
      <c r="AZ186" s="2" t="str">
        <f ca="1">RTD("ice.xl",,"*H",AZ$4,AZ$5,"",$AV186)</f>
        <v/>
      </c>
      <c r="BA186" s="17">
        <f t="shared" ca="1" si="10"/>
        <v>42654.333333333336</v>
      </c>
      <c r="BB186" s="24" t="e">
        <f t="shared" ca="1" si="11"/>
        <v>#VALUE!</v>
      </c>
      <c r="BC186" s="24" t="e">
        <f t="shared" ca="1" si="12"/>
        <v>#VALUE!</v>
      </c>
      <c r="BD186" s="24" t="e">
        <f t="shared" ca="1" si="13"/>
        <v>#VALUE!</v>
      </c>
      <c r="BE186" s="24" t="e">
        <f t="shared" ca="1" si="14"/>
        <v>#VALUE!</v>
      </c>
    </row>
    <row r="187" spans="48:57" x14ac:dyDescent="0.3">
      <c r="AV187" s="17">
        <f ca="1">RTD("ice.xl",,"*HT",_xll.FSJoinRange(AW4:AZ4),"D[tl:Union]","6/28/2016;6/28/2017","72")</f>
        <v>42653.333333333336</v>
      </c>
      <c r="AW187" s="2" t="str">
        <f ca="1">RTD("ice.xl",,"*H",AW$4,AW$5,"",$AV187)</f>
        <v/>
      </c>
      <c r="AX187" s="2" t="str">
        <f ca="1">RTD("ice.xl",,"*H",AX$4,AX$5,"",$AV187)</f>
        <v/>
      </c>
      <c r="AY187" s="2" t="str">
        <f ca="1">RTD("ice.xl",,"*H",AY$4,AY$5,"",$AV187)</f>
        <v/>
      </c>
      <c r="AZ187" s="2" t="str">
        <f ca="1">RTD("ice.xl",,"*H",AZ$4,AZ$5,"",$AV187)</f>
        <v/>
      </c>
      <c r="BA187" s="17">
        <f t="shared" ca="1" si="10"/>
        <v>42653.333333333336</v>
      </c>
      <c r="BB187" s="24" t="e">
        <f t="shared" ca="1" si="11"/>
        <v>#VALUE!</v>
      </c>
      <c r="BC187" s="24" t="e">
        <f t="shared" ca="1" si="12"/>
        <v>#VALUE!</v>
      </c>
      <c r="BD187" s="24" t="e">
        <f t="shared" ca="1" si="13"/>
        <v>#VALUE!</v>
      </c>
      <c r="BE187" s="24" t="e">
        <f t="shared" ca="1" si="14"/>
        <v>#VALUE!</v>
      </c>
    </row>
    <row r="188" spans="48:57" x14ac:dyDescent="0.3">
      <c r="AV188" s="17">
        <f ca="1">RTD("ice.xl",,"*HT",_xll.FSJoinRange(AW4:AZ4),"D[tl:Union]","6/28/2016;6/28/2017","71")</f>
        <v>42650.333333333336</v>
      </c>
      <c r="AW188" s="2" t="str">
        <f ca="1">RTD("ice.xl",,"*H",AW$4,AW$5,"",$AV188)</f>
        <v/>
      </c>
      <c r="AX188" s="2" t="str">
        <f ca="1">RTD("ice.xl",,"*H",AX$4,AX$5,"",$AV188)</f>
        <v/>
      </c>
      <c r="AY188" s="2" t="str">
        <f ca="1">RTD("ice.xl",,"*H",AY$4,AY$5,"",$AV188)</f>
        <v/>
      </c>
      <c r="AZ188" s="2" t="str">
        <f ca="1">RTD("ice.xl",,"*H",AZ$4,AZ$5,"",$AV188)</f>
        <v/>
      </c>
      <c r="BA188" s="17">
        <f t="shared" ca="1" si="10"/>
        <v>42650.333333333336</v>
      </c>
      <c r="BB188" s="24" t="e">
        <f t="shared" ca="1" si="11"/>
        <v>#VALUE!</v>
      </c>
      <c r="BC188" s="24" t="e">
        <f t="shared" ca="1" si="12"/>
        <v>#VALUE!</v>
      </c>
      <c r="BD188" s="24" t="e">
        <f t="shared" ca="1" si="13"/>
        <v>#VALUE!</v>
      </c>
      <c r="BE188" s="24" t="e">
        <f t="shared" ca="1" si="14"/>
        <v>#VALUE!</v>
      </c>
    </row>
    <row r="189" spans="48:57" x14ac:dyDescent="0.3">
      <c r="AV189" s="17">
        <f ca="1">RTD("ice.xl",,"*HT",_xll.FSJoinRange(AW4:AZ4),"D[tl:Union]","6/28/2016;6/28/2017","70")</f>
        <v>42649.333333333336</v>
      </c>
      <c r="AW189" s="2" t="str">
        <f ca="1">RTD("ice.xl",,"*H",AW$4,AW$5,"",$AV189)</f>
        <v/>
      </c>
      <c r="AX189" s="2" t="str">
        <f ca="1">RTD("ice.xl",,"*H",AX$4,AX$5,"",$AV189)</f>
        <v/>
      </c>
      <c r="AY189" s="2" t="str">
        <f ca="1">RTD("ice.xl",,"*H",AY$4,AY$5,"",$AV189)</f>
        <v/>
      </c>
      <c r="AZ189" s="2" t="str">
        <f ca="1">RTD("ice.xl",,"*H",AZ$4,AZ$5,"",$AV189)</f>
        <v/>
      </c>
      <c r="BA189" s="17">
        <f t="shared" ca="1" si="10"/>
        <v>42649.333333333336</v>
      </c>
      <c r="BB189" s="24" t="e">
        <f t="shared" ca="1" si="11"/>
        <v>#VALUE!</v>
      </c>
      <c r="BC189" s="24" t="e">
        <f t="shared" ca="1" si="12"/>
        <v>#VALUE!</v>
      </c>
      <c r="BD189" s="24" t="e">
        <f t="shared" ca="1" si="13"/>
        <v>#VALUE!</v>
      </c>
      <c r="BE189" s="24" t="e">
        <f t="shared" ca="1" si="14"/>
        <v>#VALUE!</v>
      </c>
    </row>
    <row r="190" spans="48:57" x14ac:dyDescent="0.3">
      <c r="AV190" s="17">
        <f ca="1">RTD("ice.xl",,"*HT",_xll.FSJoinRange(AW4:AZ4),"D[tl:Union]","6/28/2016;6/28/2017","69")</f>
        <v>42648.333333333336</v>
      </c>
      <c r="AW190" s="2" t="str">
        <f ca="1">RTD("ice.xl",,"*H",AW$4,AW$5,"",$AV190)</f>
        <v/>
      </c>
      <c r="AX190" s="2" t="str">
        <f ca="1">RTD("ice.xl",,"*H",AX$4,AX$5,"",$AV190)</f>
        <v/>
      </c>
      <c r="AY190" s="2" t="str">
        <f ca="1">RTD("ice.xl",,"*H",AY$4,AY$5,"",$AV190)</f>
        <v/>
      </c>
      <c r="AZ190" s="2" t="str">
        <f ca="1">RTD("ice.xl",,"*H",AZ$4,AZ$5,"",$AV190)</f>
        <v/>
      </c>
      <c r="BA190" s="17">
        <f t="shared" ca="1" si="10"/>
        <v>42648.333333333336</v>
      </c>
      <c r="BB190" s="24" t="e">
        <f t="shared" ca="1" si="11"/>
        <v>#VALUE!</v>
      </c>
      <c r="BC190" s="24" t="e">
        <f t="shared" ca="1" si="12"/>
        <v>#VALUE!</v>
      </c>
      <c r="BD190" s="24" t="e">
        <f t="shared" ca="1" si="13"/>
        <v>#VALUE!</v>
      </c>
      <c r="BE190" s="24" t="e">
        <f t="shared" ca="1" si="14"/>
        <v>#VALUE!</v>
      </c>
    </row>
    <row r="191" spans="48:57" x14ac:dyDescent="0.3">
      <c r="AV191" s="17">
        <f ca="1">RTD("ice.xl",,"*HT",_xll.FSJoinRange(AW4:AZ4),"D[tl:Union]","6/28/2016;6/28/2017","68")</f>
        <v>42647.333333333336</v>
      </c>
      <c r="AW191" s="2" t="str">
        <f ca="1">RTD("ice.xl",,"*H",AW$4,AW$5,"",$AV191)</f>
        <v/>
      </c>
      <c r="AX191" s="2" t="str">
        <f ca="1">RTD("ice.xl",,"*H",AX$4,AX$5,"",$AV191)</f>
        <v/>
      </c>
      <c r="AY191" s="2" t="str">
        <f ca="1">RTD("ice.xl",,"*H",AY$4,AY$5,"",$AV191)</f>
        <v/>
      </c>
      <c r="AZ191" s="2" t="str">
        <f ca="1">RTD("ice.xl",,"*H",AZ$4,AZ$5,"",$AV191)</f>
        <v/>
      </c>
      <c r="BA191" s="17">
        <f t="shared" ca="1" si="10"/>
        <v>42647.333333333336</v>
      </c>
      <c r="BB191" s="24" t="e">
        <f t="shared" ca="1" si="11"/>
        <v>#VALUE!</v>
      </c>
      <c r="BC191" s="24" t="e">
        <f t="shared" ca="1" si="12"/>
        <v>#VALUE!</v>
      </c>
      <c r="BD191" s="24" t="e">
        <f t="shared" ca="1" si="13"/>
        <v>#VALUE!</v>
      </c>
      <c r="BE191" s="24" t="e">
        <f t="shared" ca="1" si="14"/>
        <v>#VALUE!</v>
      </c>
    </row>
    <row r="192" spans="48:57" x14ac:dyDescent="0.3">
      <c r="AV192" s="17">
        <f ca="1">RTD("ice.xl",,"*HT",_xll.FSJoinRange(AW4:AZ4),"D[tl:Union]","6/28/2016;6/28/2017","67")</f>
        <v>42646.333333333336</v>
      </c>
      <c r="AW192" s="2" t="str">
        <f ca="1">RTD("ice.xl",,"*H",AW$4,AW$5,"",$AV192)</f>
        <v/>
      </c>
      <c r="AX192" s="2" t="str">
        <f ca="1">RTD("ice.xl",,"*H",AX$4,AX$5,"",$AV192)</f>
        <v/>
      </c>
      <c r="AY192" s="2" t="str">
        <f ca="1">RTD("ice.xl",,"*H",AY$4,AY$5,"",$AV192)</f>
        <v/>
      </c>
      <c r="AZ192" s="2" t="str">
        <f ca="1">RTD("ice.xl",,"*H",AZ$4,AZ$5,"",$AV192)</f>
        <v/>
      </c>
      <c r="BA192" s="17">
        <f t="shared" ca="1" si="10"/>
        <v>42646.333333333336</v>
      </c>
      <c r="BB192" s="24" t="e">
        <f t="shared" ca="1" si="11"/>
        <v>#VALUE!</v>
      </c>
      <c r="BC192" s="24" t="e">
        <f t="shared" ca="1" si="12"/>
        <v>#VALUE!</v>
      </c>
      <c r="BD192" s="24" t="e">
        <f t="shared" ca="1" si="13"/>
        <v>#VALUE!</v>
      </c>
      <c r="BE192" s="24" t="e">
        <f t="shared" ca="1" si="14"/>
        <v>#VALUE!</v>
      </c>
    </row>
    <row r="193" spans="48:57" x14ac:dyDescent="0.3">
      <c r="AV193" s="17">
        <f ca="1">RTD("ice.xl",,"*HT",_xll.FSJoinRange(AW4:AZ4),"D[tl:Union]","6/28/2016;6/28/2017","66")</f>
        <v>42643.333333333336</v>
      </c>
      <c r="AW193" s="2" t="str">
        <f ca="1">RTD("ice.xl",,"*H",AW$4,AW$5,"",$AV193)</f>
        <v/>
      </c>
      <c r="AX193" s="2" t="str">
        <f ca="1">RTD("ice.xl",,"*H",AX$4,AX$5,"",$AV193)</f>
        <v/>
      </c>
      <c r="AY193" s="2" t="str">
        <f ca="1">RTD("ice.xl",,"*H",AY$4,AY$5,"",$AV193)</f>
        <v/>
      </c>
      <c r="AZ193" s="2" t="str">
        <f ca="1">RTD("ice.xl",,"*H",AZ$4,AZ$5,"",$AV193)</f>
        <v/>
      </c>
      <c r="BA193" s="17">
        <f t="shared" ca="1" si="10"/>
        <v>42643.333333333336</v>
      </c>
      <c r="BB193" s="24" t="e">
        <f t="shared" ca="1" si="11"/>
        <v>#VALUE!</v>
      </c>
      <c r="BC193" s="24" t="e">
        <f t="shared" ca="1" si="12"/>
        <v>#VALUE!</v>
      </c>
      <c r="BD193" s="24" t="e">
        <f t="shared" ca="1" si="13"/>
        <v>#VALUE!</v>
      </c>
      <c r="BE193" s="24" t="e">
        <f t="shared" ca="1" si="14"/>
        <v>#VALUE!</v>
      </c>
    </row>
    <row r="194" spans="48:57" x14ac:dyDescent="0.3">
      <c r="AV194" s="17">
        <f ca="1">RTD("ice.xl",,"*HT",_xll.FSJoinRange(AW4:AZ4),"D[tl:Union]","6/28/2016;6/28/2017","65")</f>
        <v>42642.333333333336</v>
      </c>
      <c r="AW194" s="2" t="str">
        <f ca="1">RTD("ice.xl",,"*H",AW$4,AW$5,"",$AV194)</f>
        <v/>
      </c>
      <c r="AX194" s="2" t="str">
        <f ca="1">RTD("ice.xl",,"*H",AX$4,AX$5,"",$AV194)</f>
        <v/>
      </c>
      <c r="AY194" s="2" t="str">
        <f ca="1">RTD("ice.xl",,"*H",AY$4,AY$5,"",$AV194)</f>
        <v/>
      </c>
      <c r="AZ194" s="2" t="str">
        <f ca="1">RTD("ice.xl",,"*H",AZ$4,AZ$5,"",$AV194)</f>
        <v/>
      </c>
      <c r="BA194" s="17">
        <f t="shared" ca="1" si="10"/>
        <v>42642.333333333336</v>
      </c>
      <c r="BB194" s="24" t="e">
        <f t="shared" ca="1" si="11"/>
        <v>#VALUE!</v>
      </c>
      <c r="BC194" s="24" t="e">
        <f t="shared" ca="1" si="12"/>
        <v>#VALUE!</v>
      </c>
      <c r="BD194" s="24" t="e">
        <f t="shared" ca="1" si="13"/>
        <v>#VALUE!</v>
      </c>
      <c r="BE194" s="24" t="e">
        <f t="shared" ca="1" si="14"/>
        <v>#VALUE!</v>
      </c>
    </row>
    <row r="195" spans="48:57" x14ac:dyDescent="0.3">
      <c r="AV195" s="17">
        <f ca="1">RTD("ice.xl",,"*HT",_xll.FSJoinRange(AW4:AZ4),"D[tl:Union]","6/28/2016;6/28/2017","64")</f>
        <v>42641.333333333336</v>
      </c>
      <c r="AW195" s="2" t="str">
        <f ca="1">RTD("ice.xl",,"*H",AW$4,AW$5,"",$AV195)</f>
        <v/>
      </c>
      <c r="AX195" s="2" t="str">
        <f ca="1">RTD("ice.xl",,"*H",AX$4,AX$5,"",$AV195)</f>
        <v/>
      </c>
      <c r="AY195" s="2" t="str">
        <f ca="1">RTD("ice.xl",,"*H",AY$4,AY$5,"",$AV195)</f>
        <v/>
      </c>
      <c r="AZ195" s="2" t="str">
        <f ca="1">RTD("ice.xl",,"*H",AZ$4,AZ$5,"",$AV195)</f>
        <v/>
      </c>
      <c r="BA195" s="17">
        <f t="shared" ca="1" si="10"/>
        <v>42641.333333333336</v>
      </c>
      <c r="BB195" s="24" t="e">
        <f t="shared" ca="1" si="11"/>
        <v>#VALUE!</v>
      </c>
      <c r="BC195" s="24" t="e">
        <f t="shared" ca="1" si="12"/>
        <v>#VALUE!</v>
      </c>
      <c r="BD195" s="24" t="e">
        <f t="shared" ca="1" si="13"/>
        <v>#VALUE!</v>
      </c>
      <c r="BE195" s="24" t="e">
        <f t="shared" ca="1" si="14"/>
        <v>#VALUE!</v>
      </c>
    </row>
    <row r="196" spans="48:57" x14ac:dyDescent="0.3">
      <c r="AV196" s="17">
        <f ca="1">RTD("ice.xl",,"*HT",_xll.FSJoinRange(AW4:AZ4),"D[tl:Union]","6/28/2016;6/28/2017","63")</f>
        <v>42640.333333333336</v>
      </c>
      <c r="AW196" s="2" t="str">
        <f ca="1">RTD("ice.xl",,"*H",AW$4,AW$5,"",$AV196)</f>
        <v/>
      </c>
      <c r="AX196" s="2" t="str">
        <f ca="1">RTD("ice.xl",,"*H",AX$4,AX$5,"",$AV196)</f>
        <v/>
      </c>
      <c r="AY196" s="2" t="str">
        <f ca="1">RTD("ice.xl",,"*H",AY$4,AY$5,"",$AV196)</f>
        <v/>
      </c>
      <c r="AZ196" s="2" t="str">
        <f ca="1">RTD("ice.xl",,"*H",AZ$4,AZ$5,"",$AV196)</f>
        <v/>
      </c>
      <c r="BA196" s="17">
        <f t="shared" ca="1" si="10"/>
        <v>42640.333333333336</v>
      </c>
      <c r="BB196" s="24" t="e">
        <f t="shared" ca="1" si="11"/>
        <v>#VALUE!</v>
      </c>
      <c r="BC196" s="24" t="e">
        <f t="shared" ca="1" si="12"/>
        <v>#VALUE!</v>
      </c>
      <c r="BD196" s="24" t="e">
        <f t="shared" ca="1" si="13"/>
        <v>#VALUE!</v>
      </c>
      <c r="BE196" s="24" t="e">
        <f t="shared" ca="1" si="14"/>
        <v>#VALUE!</v>
      </c>
    </row>
    <row r="197" spans="48:57" x14ac:dyDescent="0.3">
      <c r="AV197" s="17">
        <f ca="1">RTD("ice.xl",,"*HT",_xll.FSJoinRange(AW4:AZ4),"D[tl:Union]","6/28/2016;6/28/2017","62")</f>
        <v>42639.333333333336</v>
      </c>
      <c r="AW197" s="2" t="str">
        <f ca="1">RTD("ice.xl",,"*H",AW$4,AW$5,"",$AV197)</f>
        <v/>
      </c>
      <c r="AX197" s="2" t="str">
        <f ca="1">RTD("ice.xl",,"*H",AX$4,AX$5,"",$AV197)</f>
        <v/>
      </c>
      <c r="AY197" s="2" t="str">
        <f ca="1">RTD("ice.xl",,"*H",AY$4,AY$5,"",$AV197)</f>
        <v/>
      </c>
      <c r="AZ197" s="2" t="str">
        <f ca="1">RTD("ice.xl",,"*H",AZ$4,AZ$5,"",$AV197)</f>
        <v/>
      </c>
      <c r="BA197" s="17">
        <f t="shared" ca="1" si="10"/>
        <v>42639.333333333336</v>
      </c>
      <c r="BB197" s="24" t="e">
        <f t="shared" ca="1" si="11"/>
        <v>#VALUE!</v>
      </c>
      <c r="BC197" s="24" t="e">
        <f t="shared" ca="1" si="12"/>
        <v>#VALUE!</v>
      </c>
      <c r="BD197" s="24" t="e">
        <f t="shared" ca="1" si="13"/>
        <v>#VALUE!</v>
      </c>
      <c r="BE197" s="24" t="e">
        <f t="shared" ca="1" si="14"/>
        <v>#VALUE!</v>
      </c>
    </row>
    <row r="198" spans="48:57" x14ac:dyDescent="0.3">
      <c r="AV198" s="17">
        <f ca="1">RTD("ice.xl",,"*HT",_xll.FSJoinRange(AW4:AZ4),"D[tl:Union]","6/28/2016;6/28/2017","61")</f>
        <v>42636.333333333336</v>
      </c>
      <c r="AW198" s="2" t="str">
        <f ca="1">RTD("ice.xl",,"*H",AW$4,AW$5,"",$AV198)</f>
        <v/>
      </c>
      <c r="AX198" s="2" t="str">
        <f ca="1">RTD("ice.xl",,"*H",AX$4,AX$5,"",$AV198)</f>
        <v/>
      </c>
      <c r="AY198" s="2" t="str">
        <f ca="1">RTD("ice.xl",,"*H",AY$4,AY$5,"",$AV198)</f>
        <v/>
      </c>
      <c r="AZ198" s="2" t="str">
        <f ca="1">RTD("ice.xl",,"*H",AZ$4,AZ$5,"",$AV198)</f>
        <v/>
      </c>
      <c r="BA198" s="17">
        <f t="shared" ca="1" si="10"/>
        <v>42636.333333333336</v>
      </c>
      <c r="BB198" s="24" t="e">
        <f t="shared" ca="1" si="11"/>
        <v>#VALUE!</v>
      </c>
      <c r="BC198" s="24" t="e">
        <f t="shared" ca="1" si="12"/>
        <v>#VALUE!</v>
      </c>
      <c r="BD198" s="24" t="e">
        <f t="shared" ca="1" si="13"/>
        <v>#VALUE!</v>
      </c>
      <c r="BE198" s="24" t="e">
        <f t="shared" ca="1" si="14"/>
        <v>#VALUE!</v>
      </c>
    </row>
    <row r="199" spans="48:57" x14ac:dyDescent="0.3">
      <c r="AV199" s="17">
        <f ca="1">RTD("ice.xl",,"*HT",_xll.FSJoinRange(AW4:AZ4),"D[tl:Union]","6/28/2016;6/28/2017","60")</f>
        <v>42635.333333333336</v>
      </c>
      <c r="AW199" s="2" t="str">
        <f ca="1">RTD("ice.xl",,"*H",AW$4,AW$5,"",$AV199)</f>
        <v/>
      </c>
      <c r="AX199" s="2" t="str">
        <f ca="1">RTD("ice.xl",,"*H",AX$4,AX$5,"",$AV199)</f>
        <v/>
      </c>
      <c r="AY199" s="2" t="str">
        <f ca="1">RTD("ice.xl",,"*H",AY$4,AY$5,"",$AV199)</f>
        <v/>
      </c>
      <c r="AZ199" s="2" t="str">
        <f ca="1">RTD("ice.xl",,"*H",AZ$4,AZ$5,"",$AV199)</f>
        <v/>
      </c>
      <c r="BA199" s="17">
        <f t="shared" ca="1" si="10"/>
        <v>42635.333333333336</v>
      </c>
      <c r="BB199" s="24" t="e">
        <f t="shared" ca="1" si="11"/>
        <v>#VALUE!</v>
      </c>
      <c r="BC199" s="24" t="e">
        <f t="shared" ca="1" si="12"/>
        <v>#VALUE!</v>
      </c>
      <c r="BD199" s="24" t="e">
        <f t="shared" ca="1" si="13"/>
        <v>#VALUE!</v>
      </c>
      <c r="BE199" s="24" t="e">
        <f t="shared" ca="1" si="14"/>
        <v>#VALUE!</v>
      </c>
    </row>
    <row r="200" spans="48:57" x14ac:dyDescent="0.3">
      <c r="AV200" s="17">
        <f ca="1">RTD("ice.xl",,"*HT",_xll.FSJoinRange(AW4:AZ4),"D[tl:Union]","6/28/2016;6/28/2017","59")</f>
        <v>42634.333333333336</v>
      </c>
      <c r="AW200" s="2" t="str">
        <f ca="1">RTD("ice.xl",,"*H",AW$4,AW$5,"",$AV200)</f>
        <v/>
      </c>
      <c r="AX200" s="2" t="str">
        <f ca="1">RTD("ice.xl",,"*H",AX$4,AX$5,"",$AV200)</f>
        <v/>
      </c>
      <c r="AY200" s="2" t="str">
        <f ca="1">RTD("ice.xl",,"*H",AY$4,AY$5,"",$AV200)</f>
        <v/>
      </c>
      <c r="AZ200" s="2" t="str">
        <f ca="1">RTD("ice.xl",,"*H",AZ$4,AZ$5,"",$AV200)</f>
        <v/>
      </c>
      <c r="BA200" s="17">
        <f t="shared" ref="BA200:BA259" ca="1" si="15">AV200</f>
        <v>42634.333333333336</v>
      </c>
      <c r="BB200" s="24" t="e">
        <f t="shared" ref="BB200:BB259" ca="1" si="16">AW200/AW$259-1</f>
        <v>#VALUE!</v>
      </c>
      <c r="BC200" s="24" t="e">
        <f t="shared" ref="BC200:BC259" ca="1" si="17">AX200/AX$259-1</f>
        <v>#VALUE!</v>
      </c>
      <c r="BD200" s="24" t="e">
        <f t="shared" ref="BD200:BD259" ca="1" si="18">AY200/AY$259-1</f>
        <v>#VALUE!</v>
      </c>
      <c r="BE200" s="24" t="e">
        <f t="shared" ref="BE200:BE259" ca="1" si="19">AZ200/AZ$259-1</f>
        <v>#VALUE!</v>
      </c>
    </row>
    <row r="201" spans="48:57" x14ac:dyDescent="0.3">
      <c r="AV201" s="17">
        <f ca="1">RTD("ice.xl",,"*HT",_xll.FSJoinRange(AW4:AZ4),"D[tl:Union]","6/28/2016;6/28/2017","58")</f>
        <v>42633.333333333336</v>
      </c>
      <c r="AW201" s="2" t="str">
        <f ca="1">RTD("ice.xl",,"*H",AW$4,AW$5,"",$AV201)</f>
        <v/>
      </c>
      <c r="AX201" s="2" t="str">
        <f ca="1">RTD("ice.xl",,"*H",AX$4,AX$5,"",$AV201)</f>
        <v/>
      </c>
      <c r="AY201" s="2" t="str">
        <f ca="1">RTD("ice.xl",,"*H",AY$4,AY$5,"",$AV201)</f>
        <v/>
      </c>
      <c r="AZ201" s="2" t="str">
        <f ca="1">RTD("ice.xl",,"*H",AZ$4,AZ$5,"",$AV201)</f>
        <v/>
      </c>
      <c r="BA201" s="17">
        <f t="shared" ca="1" si="15"/>
        <v>42633.333333333336</v>
      </c>
      <c r="BB201" s="24" t="e">
        <f t="shared" ca="1" si="16"/>
        <v>#VALUE!</v>
      </c>
      <c r="BC201" s="24" t="e">
        <f t="shared" ca="1" si="17"/>
        <v>#VALUE!</v>
      </c>
      <c r="BD201" s="24" t="e">
        <f t="shared" ca="1" si="18"/>
        <v>#VALUE!</v>
      </c>
      <c r="BE201" s="24" t="e">
        <f t="shared" ca="1" si="19"/>
        <v>#VALUE!</v>
      </c>
    </row>
    <row r="202" spans="48:57" x14ac:dyDescent="0.3">
      <c r="AV202" s="17">
        <f ca="1">RTD("ice.xl",,"*HT",_xll.FSJoinRange(AW4:AZ4),"D[tl:Union]","6/28/2016;6/28/2017","57")</f>
        <v>42632.333333333336</v>
      </c>
      <c r="AW202" s="2" t="str">
        <f ca="1">RTD("ice.xl",,"*H",AW$4,AW$5,"",$AV202)</f>
        <v/>
      </c>
      <c r="AX202" s="2" t="str">
        <f ca="1">RTD("ice.xl",,"*H",AX$4,AX$5,"",$AV202)</f>
        <v/>
      </c>
      <c r="AY202" s="2" t="str">
        <f ca="1">RTD("ice.xl",,"*H",AY$4,AY$5,"",$AV202)</f>
        <v/>
      </c>
      <c r="AZ202" s="2" t="str">
        <f ca="1">RTD("ice.xl",,"*H",AZ$4,AZ$5,"",$AV202)</f>
        <v/>
      </c>
      <c r="BA202" s="17">
        <f t="shared" ca="1" si="15"/>
        <v>42632.333333333336</v>
      </c>
      <c r="BB202" s="24" t="e">
        <f t="shared" ca="1" si="16"/>
        <v>#VALUE!</v>
      </c>
      <c r="BC202" s="24" t="e">
        <f t="shared" ca="1" si="17"/>
        <v>#VALUE!</v>
      </c>
      <c r="BD202" s="24" t="e">
        <f t="shared" ca="1" si="18"/>
        <v>#VALUE!</v>
      </c>
      <c r="BE202" s="24" t="e">
        <f t="shared" ca="1" si="19"/>
        <v>#VALUE!</v>
      </c>
    </row>
    <row r="203" spans="48:57" x14ac:dyDescent="0.3">
      <c r="AV203" s="17">
        <f ca="1">RTD("ice.xl",,"*HT",_xll.FSJoinRange(AW4:AZ4),"D[tl:Union]","6/28/2016;6/28/2017","56")</f>
        <v>42629.333333333336</v>
      </c>
      <c r="AW203" s="2" t="str">
        <f ca="1">RTD("ice.xl",,"*H",AW$4,AW$5,"",$AV203)</f>
        <v/>
      </c>
      <c r="AX203" s="2" t="str">
        <f ca="1">RTD("ice.xl",,"*H",AX$4,AX$5,"",$AV203)</f>
        <v/>
      </c>
      <c r="AY203" s="2" t="str">
        <f ca="1">RTD("ice.xl",,"*H",AY$4,AY$5,"",$AV203)</f>
        <v/>
      </c>
      <c r="AZ203" s="2" t="str">
        <f ca="1">RTD("ice.xl",,"*H",AZ$4,AZ$5,"",$AV203)</f>
        <v/>
      </c>
      <c r="BA203" s="17">
        <f t="shared" ca="1" si="15"/>
        <v>42629.333333333336</v>
      </c>
      <c r="BB203" s="24" t="e">
        <f t="shared" ca="1" si="16"/>
        <v>#VALUE!</v>
      </c>
      <c r="BC203" s="24" t="e">
        <f t="shared" ca="1" si="17"/>
        <v>#VALUE!</v>
      </c>
      <c r="BD203" s="24" t="e">
        <f t="shared" ca="1" si="18"/>
        <v>#VALUE!</v>
      </c>
      <c r="BE203" s="24" t="e">
        <f t="shared" ca="1" si="19"/>
        <v>#VALUE!</v>
      </c>
    </row>
    <row r="204" spans="48:57" x14ac:dyDescent="0.3">
      <c r="AV204" s="17">
        <f ca="1">RTD("ice.xl",,"*HT",_xll.FSJoinRange(AW4:AZ4),"D[tl:Union]","6/28/2016;6/28/2017","55")</f>
        <v>42628.333333333336</v>
      </c>
      <c r="AW204" s="2" t="str">
        <f ca="1">RTD("ice.xl",,"*H",AW$4,AW$5,"",$AV204)</f>
        <v/>
      </c>
      <c r="AX204" s="2" t="str">
        <f ca="1">RTD("ice.xl",,"*H",AX$4,AX$5,"",$AV204)</f>
        <v/>
      </c>
      <c r="AY204" s="2" t="str">
        <f ca="1">RTD("ice.xl",,"*H",AY$4,AY$5,"",$AV204)</f>
        <v/>
      </c>
      <c r="AZ204" s="2" t="str">
        <f ca="1">RTD("ice.xl",,"*H",AZ$4,AZ$5,"",$AV204)</f>
        <v/>
      </c>
      <c r="BA204" s="17">
        <f t="shared" ca="1" si="15"/>
        <v>42628.333333333336</v>
      </c>
      <c r="BB204" s="24" t="e">
        <f t="shared" ca="1" si="16"/>
        <v>#VALUE!</v>
      </c>
      <c r="BC204" s="24" t="e">
        <f t="shared" ca="1" si="17"/>
        <v>#VALUE!</v>
      </c>
      <c r="BD204" s="24" t="e">
        <f t="shared" ca="1" si="18"/>
        <v>#VALUE!</v>
      </c>
      <c r="BE204" s="24" t="e">
        <f t="shared" ca="1" si="19"/>
        <v>#VALUE!</v>
      </c>
    </row>
    <row r="205" spans="48:57" x14ac:dyDescent="0.3">
      <c r="AV205" s="17">
        <f ca="1">RTD("ice.xl",,"*HT",_xll.FSJoinRange(AW4:AZ4),"D[tl:Union]","6/28/2016;6/28/2017","54")</f>
        <v>42627.333333333336</v>
      </c>
      <c r="AW205" s="2" t="str">
        <f ca="1">RTD("ice.xl",,"*H",AW$4,AW$5,"",$AV205)</f>
        <v/>
      </c>
      <c r="AX205" s="2" t="str">
        <f ca="1">RTD("ice.xl",,"*H",AX$4,AX$5,"",$AV205)</f>
        <v/>
      </c>
      <c r="AY205" s="2" t="str">
        <f ca="1">RTD("ice.xl",,"*H",AY$4,AY$5,"",$AV205)</f>
        <v/>
      </c>
      <c r="AZ205" s="2" t="str">
        <f ca="1">RTD("ice.xl",,"*H",AZ$4,AZ$5,"",$AV205)</f>
        <v/>
      </c>
      <c r="BA205" s="17">
        <f t="shared" ca="1" si="15"/>
        <v>42627.333333333336</v>
      </c>
      <c r="BB205" s="24" t="e">
        <f t="shared" ca="1" si="16"/>
        <v>#VALUE!</v>
      </c>
      <c r="BC205" s="24" t="e">
        <f t="shared" ca="1" si="17"/>
        <v>#VALUE!</v>
      </c>
      <c r="BD205" s="24" t="e">
        <f t="shared" ca="1" si="18"/>
        <v>#VALUE!</v>
      </c>
      <c r="BE205" s="24" t="e">
        <f t="shared" ca="1" si="19"/>
        <v>#VALUE!</v>
      </c>
    </row>
    <row r="206" spans="48:57" x14ac:dyDescent="0.3">
      <c r="AV206" s="17">
        <f ca="1">RTD("ice.xl",,"*HT",_xll.FSJoinRange(AW4:AZ4),"D[tl:Union]","6/28/2016;6/28/2017","53")</f>
        <v>42626.333333333336</v>
      </c>
      <c r="AW206" s="2" t="str">
        <f ca="1">RTD("ice.xl",,"*H",AW$4,AW$5,"",$AV206)</f>
        <v/>
      </c>
      <c r="AX206" s="2" t="str">
        <f ca="1">RTD("ice.xl",,"*H",AX$4,AX$5,"",$AV206)</f>
        <v/>
      </c>
      <c r="AY206" s="2" t="str">
        <f ca="1">RTD("ice.xl",,"*H",AY$4,AY$5,"",$AV206)</f>
        <v/>
      </c>
      <c r="AZ206" s="2" t="str">
        <f ca="1">RTD("ice.xl",,"*H",AZ$4,AZ$5,"",$AV206)</f>
        <v/>
      </c>
      <c r="BA206" s="17">
        <f t="shared" ca="1" si="15"/>
        <v>42626.333333333336</v>
      </c>
      <c r="BB206" s="24" t="e">
        <f t="shared" ca="1" si="16"/>
        <v>#VALUE!</v>
      </c>
      <c r="BC206" s="24" t="e">
        <f t="shared" ca="1" si="17"/>
        <v>#VALUE!</v>
      </c>
      <c r="BD206" s="24" t="e">
        <f t="shared" ca="1" si="18"/>
        <v>#VALUE!</v>
      </c>
      <c r="BE206" s="24" t="e">
        <f t="shared" ca="1" si="19"/>
        <v>#VALUE!</v>
      </c>
    </row>
    <row r="207" spans="48:57" x14ac:dyDescent="0.3">
      <c r="AV207" s="17">
        <f ca="1">RTD("ice.xl",,"*HT",_xll.FSJoinRange(AW4:AZ4),"D[tl:Union]","6/28/2016;6/28/2017","52")</f>
        <v>42625.333333333336</v>
      </c>
      <c r="AW207" s="2" t="str">
        <f ca="1">RTD("ice.xl",,"*H",AW$4,AW$5,"",$AV207)</f>
        <v/>
      </c>
      <c r="AX207" s="2" t="str">
        <f ca="1">RTD("ice.xl",,"*H",AX$4,AX$5,"",$AV207)</f>
        <v/>
      </c>
      <c r="AY207" s="2" t="str">
        <f ca="1">RTD("ice.xl",,"*H",AY$4,AY$5,"",$AV207)</f>
        <v/>
      </c>
      <c r="AZ207" s="2" t="str">
        <f ca="1">RTD("ice.xl",,"*H",AZ$4,AZ$5,"",$AV207)</f>
        <v/>
      </c>
      <c r="BA207" s="17">
        <f t="shared" ca="1" si="15"/>
        <v>42625.333333333336</v>
      </c>
      <c r="BB207" s="24" t="e">
        <f t="shared" ca="1" si="16"/>
        <v>#VALUE!</v>
      </c>
      <c r="BC207" s="24" t="e">
        <f t="shared" ca="1" si="17"/>
        <v>#VALUE!</v>
      </c>
      <c r="BD207" s="24" t="e">
        <f t="shared" ca="1" si="18"/>
        <v>#VALUE!</v>
      </c>
      <c r="BE207" s="24" t="e">
        <f t="shared" ca="1" si="19"/>
        <v>#VALUE!</v>
      </c>
    </row>
    <row r="208" spans="48:57" x14ac:dyDescent="0.3">
      <c r="AV208" s="17">
        <f ca="1">RTD("ice.xl",,"*HT",_xll.FSJoinRange(AW4:AZ4),"D[tl:Union]","6/28/2016;6/28/2017","51")</f>
        <v>42622.333333333336</v>
      </c>
      <c r="AW208" s="2" t="str">
        <f ca="1">RTD("ice.xl",,"*H",AW$4,AW$5,"",$AV208)</f>
        <v/>
      </c>
      <c r="AX208" s="2" t="str">
        <f ca="1">RTD("ice.xl",,"*H",AX$4,AX$5,"",$AV208)</f>
        <v/>
      </c>
      <c r="AY208" s="2" t="str">
        <f ca="1">RTD("ice.xl",,"*H",AY$4,AY$5,"",$AV208)</f>
        <v/>
      </c>
      <c r="AZ208" s="2" t="str">
        <f ca="1">RTD("ice.xl",,"*H",AZ$4,AZ$5,"",$AV208)</f>
        <v/>
      </c>
      <c r="BA208" s="17">
        <f t="shared" ca="1" si="15"/>
        <v>42622.333333333336</v>
      </c>
      <c r="BB208" s="24" t="e">
        <f t="shared" ca="1" si="16"/>
        <v>#VALUE!</v>
      </c>
      <c r="BC208" s="24" t="e">
        <f t="shared" ca="1" si="17"/>
        <v>#VALUE!</v>
      </c>
      <c r="BD208" s="24" t="e">
        <f t="shared" ca="1" si="18"/>
        <v>#VALUE!</v>
      </c>
      <c r="BE208" s="24" t="e">
        <f t="shared" ca="1" si="19"/>
        <v>#VALUE!</v>
      </c>
    </row>
    <row r="209" spans="48:57" x14ac:dyDescent="0.3">
      <c r="AV209" s="17">
        <f ca="1">RTD("ice.xl",,"*HT",_xll.FSJoinRange(AW4:AZ4),"D[tl:Union]","6/28/2016;6/28/2017","50")</f>
        <v>42621.333333333336</v>
      </c>
      <c r="AW209" s="2" t="str">
        <f ca="1">RTD("ice.xl",,"*H",AW$4,AW$5,"",$AV209)</f>
        <v/>
      </c>
      <c r="AX209" s="2" t="str">
        <f ca="1">RTD("ice.xl",,"*H",AX$4,AX$5,"",$AV209)</f>
        <v/>
      </c>
      <c r="AY209" s="2" t="str">
        <f ca="1">RTD("ice.xl",,"*H",AY$4,AY$5,"",$AV209)</f>
        <v/>
      </c>
      <c r="AZ209" s="2" t="str">
        <f ca="1">RTD("ice.xl",,"*H",AZ$4,AZ$5,"",$AV209)</f>
        <v/>
      </c>
      <c r="BA209" s="17">
        <f t="shared" ca="1" si="15"/>
        <v>42621.333333333336</v>
      </c>
      <c r="BB209" s="24" t="e">
        <f t="shared" ca="1" si="16"/>
        <v>#VALUE!</v>
      </c>
      <c r="BC209" s="24" t="e">
        <f t="shared" ca="1" si="17"/>
        <v>#VALUE!</v>
      </c>
      <c r="BD209" s="24" t="e">
        <f t="shared" ca="1" si="18"/>
        <v>#VALUE!</v>
      </c>
      <c r="BE209" s="24" t="e">
        <f t="shared" ca="1" si="19"/>
        <v>#VALUE!</v>
      </c>
    </row>
    <row r="210" spans="48:57" x14ac:dyDescent="0.3">
      <c r="AV210" s="17">
        <f ca="1">RTD("ice.xl",,"*HT",_xll.FSJoinRange(AW4:AZ4),"D[tl:Union]","6/28/2016;6/28/2017","49")</f>
        <v>42620.333333333336</v>
      </c>
      <c r="AW210" s="2" t="str">
        <f ca="1">RTD("ice.xl",,"*H",AW$4,AW$5,"",$AV210)</f>
        <v/>
      </c>
      <c r="AX210" s="2" t="str">
        <f ca="1">RTD("ice.xl",,"*H",AX$4,AX$5,"",$AV210)</f>
        <v/>
      </c>
      <c r="AY210" s="2" t="str">
        <f ca="1">RTD("ice.xl",,"*H",AY$4,AY$5,"",$AV210)</f>
        <v/>
      </c>
      <c r="AZ210" s="2" t="str">
        <f ca="1">RTD("ice.xl",,"*H",AZ$4,AZ$5,"",$AV210)</f>
        <v/>
      </c>
      <c r="BA210" s="17">
        <f t="shared" ca="1" si="15"/>
        <v>42620.333333333336</v>
      </c>
      <c r="BB210" s="24" t="e">
        <f t="shared" ca="1" si="16"/>
        <v>#VALUE!</v>
      </c>
      <c r="BC210" s="24" t="e">
        <f t="shared" ca="1" si="17"/>
        <v>#VALUE!</v>
      </c>
      <c r="BD210" s="24" t="e">
        <f t="shared" ca="1" si="18"/>
        <v>#VALUE!</v>
      </c>
      <c r="BE210" s="24" t="e">
        <f t="shared" ca="1" si="19"/>
        <v>#VALUE!</v>
      </c>
    </row>
    <row r="211" spans="48:57" x14ac:dyDescent="0.3">
      <c r="AV211" s="17">
        <f ca="1">RTD("ice.xl",,"*HT",_xll.FSJoinRange(AW4:AZ4),"D[tl:Union]","6/28/2016;6/28/2017","48")</f>
        <v>42619.333333333336</v>
      </c>
      <c r="AW211" s="2" t="str">
        <f ca="1">RTD("ice.xl",,"*H",AW$4,AW$5,"",$AV211)</f>
        <v/>
      </c>
      <c r="AX211" s="2" t="str">
        <f ca="1">RTD("ice.xl",,"*H",AX$4,AX$5,"",$AV211)</f>
        <v/>
      </c>
      <c r="AY211" s="2" t="str">
        <f ca="1">RTD("ice.xl",,"*H",AY$4,AY$5,"",$AV211)</f>
        <v/>
      </c>
      <c r="AZ211" s="2" t="str">
        <f ca="1">RTD("ice.xl",,"*H",AZ$4,AZ$5,"",$AV211)</f>
        <v/>
      </c>
      <c r="BA211" s="17">
        <f t="shared" ca="1" si="15"/>
        <v>42619.333333333336</v>
      </c>
      <c r="BB211" s="24" t="e">
        <f t="shared" ca="1" si="16"/>
        <v>#VALUE!</v>
      </c>
      <c r="BC211" s="24" t="e">
        <f t="shared" ca="1" si="17"/>
        <v>#VALUE!</v>
      </c>
      <c r="BD211" s="24" t="e">
        <f t="shared" ca="1" si="18"/>
        <v>#VALUE!</v>
      </c>
      <c r="BE211" s="24" t="e">
        <f t="shared" ca="1" si="19"/>
        <v>#VALUE!</v>
      </c>
    </row>
    <row r="212" spans="48:57" x14ac:dyDescent="0.3">
      <c r="AV212" s="17">
        <f ca="1">RTD("ice.xl",,"*HT",_xll.FSJoinRange(AW4:AZ4),"D[tl:Union]","6/28/2016;6/28/2017","47")</f>
        <v>42615.333333333336</v>
      </c>
      <c r="AW212" s="2" t="str">
        <f ca="1">RTD("ice.xl",,"*H",AW$4,AW$5,"",$AV212)</f>
        <v/>
      </c>
      <c r="AX212" s="2" t="str">
        <f ca="1">RTD("ice.xl",,"*H",AX$4,AX$5,"",$AV212)</f>
        <v/>
      </c>
      <c r="AY212" s="2" t="str">
        <f ca="1">RTD("ice.xl",,"*H",AY$4,AY$5,"",$AV212)</f>
        <v/>
      </c>
      <c r="AZ212" s="2" t="str">
        <f ca="1">RTD("ice.xl",,"*H",AZ$4,AZ$5,"",$AV212)</f>
        <v/>
      </c>
      <c r="BA212" s="17">
        <f t="shared" ca="1" si="15"/>
        <v>42615.333333333336</v>
      </c>
      <c r="BB212" s="24" t="e">
        <f t="shared" ca="1" si="16"/>
        <v>#VALUE!</v>
      </c>
      <c r="BC212" s="24" t="e">
        <f t="shared" ca="1" si="17"/>
        <v>#VALUE!</v>
      </c>
      <c r="BD212" s="24" t="e">
        <f t="shared" ca="1" si="18"/>
        <v>#VALUE!</v>
      </c>
      <c r="BE212" s="24" t="e">
        <f t="shared" ca="1" si="19"/>
        <v>#VALUE!</v>
      </c>
    </row>
    <row r="213" spans="48:57" x14ac:dyDescent="0.3">
      <c r="AV213" s="17">
        <f ca="1">RTD("ice.xl",,"*HT",_xll.FSJoinRange(AW4:AZ4),"D[tl:Union]","6/28/2016;6/28/2017","46")</f>
        <v>42614.333333333336</v>
      </c>
      <c r="AW213" s="2" t="str">
        <f ca="1">RTD("ice.xl",,"*H",AW$4,AW$5,"",$AV213)</f>
        <v/>
      </c>
      <c r="AX213" s="2" t="str">
        <f ca="1">RTD("ice.xl",,"*H",AX$4,AX$5,"",$AV213)</f>
        <v/>
      </c>
      <c r="AY213" s="2" t="str">
        <f ca="1">RTD("ice.xl",,"*H",AY$4,AY$5,"",$AV213)</f>
        <v/>
      </c>
      <c r="AZ213" s="2" t="str">
        <f ca="1">RTD("ice.xl",,"*H",AZ$4,AZ$5,"",$AV213)</f>
        <v/>
      </c>
      <c r="BA213" s="17">
        <f t="shared" ca="1" si="15"/>
        <v>42614.333333333336</v>
      </c>
      <c r="BB213" s="24" t="e">
        <f t="shared" ca="1" si="16"/>
        <v>#VALUE!</v>
      </c>
      <c r="BC213" s="24" t="e">
        <f t="shared" ca="1" si="17"/>
        <v>#VALUE!</v>
      </c>
      <c r="BD213" s="24" t="e">
        <f t="shared" ca="1" si="18"/>
        <v>#VALUE!</v>
      </c>
      <c r="BE213" s="24" t="e">
        <f t="shared" ca="1" si="19"/>
        <v>#VALUE!</v>
      </c>
    </row>
    <row r="214" spans="48:57" x14ac:dyDescent="0.3">
      <c r="AV214" s="17">
        <f ca="1">RTD("ice.xl",,"*HT",_xll.FSJoinRange(AW4:AZ4),"D[tl:Union]","6/28/2016;6/28/2017","45")</f>
        <v>42613.333333333336</v>
      </c>
      <c r="AW214" s="2" t="str">
        <f ca="1">RTD("ice.xl",,"*H",AW$4,AW$5,"",$AV214)</f>
        <v/>
      </c>
      <c r="AX214" s="2" t="str">
        <f ca="1">RTD("ice.xl",,"*H",AX$4,AX$5,"",$AV214)</f>
        <v/>
      </c>
      <c r="AY214" s="2" t="str">
        <f ca="1">RTD("ice.xl",,"*H",AY$4,AY$5,"",$AV214)</f>
        <v/>
      </c>
      <c r="AZ214" s="2" t="str">
        <f ca="1">RTD("ice.xl",,"*H",AZ$4,AZ$5,"",$AV214)</f>
        <v/>
      </c>
      <c r="BA214" s="17">
        <f t="shared" ca="1" si="15"/>
        <v>42613.333333333336</v>
      </c>
      <c r="BB214" s="24" t="e">
        <f t="shared" ca="1" si="16"/>
        <v>#VALUE!</v>
      </c>
      <c r="BC214" s="24" t="e">
        <f t="shared" ca="1" si="17"/>
        <v>#VALUE!</v>
      </c>
      <c r="BD214" s="24" t="e">
        <f t="shared" ca="1" si="18"/>
        <v>#VALUE!</v>
      </c>
      <c r="BE214" s="24" t="e">
        <f t="shared" ca="1" si="19"/>
        <v>#VALUE!</v>
      </c>
    </row>
    <row r="215" spans="48:57" x14ac:dyDescent="0.3">
      <c r="AV215" s="17">
        <f ca="1">RTD("ice.xl",,"*HT",_xll.FSJoinRange(AW4:AZ4),"D[tl:Union]","6/28/2016;6/28/2017","44")</f>
        <v>42612.333333333336</v>
      </c>
      <c r="AW215" s="2" t="str">
        <f ca="1">RTD("ice.xl",,"*H",AW$4,AW$5,"",$AV215)</f>
        <v/>
      </c>
      <c r="AX215" s="2" t="str">
        <f ca="1">RTD("ice.xl",,"*H",AX$4,AX$5,"",$AV215)</f>
        <v/>
      </c>
      <c r="AY215" s="2" t="str">
        <f ca="1">RTD("ice.xl",,"*H",AY$4,AY$5,"",$AV215)</f>
        <v/>
      </c>
      <c r="AZ215" s="2" t="str">
        <f ca="1">RTD("ice.xl",,"*H",AZ$4,AZ$5,"",$AV215)</f>
        <v/>
      </c>
      <c r="BA215" s="17">
        <f t="shared" ca="1" si="15"/>
        <v>42612.333333333336</v>
      </c>
      <c r="BB215" s="24" t="e">
        <f t="shared" ca="1" si="16"/>
        <v>#VALUE!</v>
      </c>
      <c r="BC215" s="24" t="e">
        <f t="shared" ca="1" si="17"/>
        <v>#VALUE!</v>
      </c>
      <c r="BD215" s="24" t="e">
        <f t="shared" ca="1" si="18"/>
        <v>#VALUE!</v>
      </c>
      <c r="BE215" s="24" t="e">
        <f t="shared" ca="1" si="19"/>
        <v>#VALUE!</v>
      </c>
    </row>
    <row r="216" spans="48:57" x14ac:dyDescent="0.3">
      <c r="AV216" s="17">
        <f ca="1">RTD("ice.xl",,"*HT",_xll.FSJoinRange(AW4:AZ4),"D[tl:Union]","6/28/2016;6/28/2017","43")</f>
        <v>42611.333333333336</v>
      </c>
      <c r="AW216" s="2" t="str">
        <f ca="1">RTD("ice.xl",,"*H",AW$4,AW$5,"",$AV216)</f>
        <v/>
      </c>
      <c r="AX216" s="2" t="str">
        <f ca="1">RTD("ice.xl",,"*H",AX$4,AX$5,"",$AV216)</f>
        <v/>
      </c>
      <c r="AY216" s="2" t="str">
        <f ca="1">RTD("ice.xl",,"*H",AY$4,AY$5,"",$AV216)</f>
        <v/>
      </c>
      <c r="AZ216" s="2" t="str">
        <f ca="1">RTD("ice.xl",,"*H",AZ$4,AZ$5,"",$AV216)</f>
        <v/>
      </c>
      <c r="BA216" s="17">
        <f t="shared" ca="1" si="15"/>
        <v>42611.333333333336</v>
      </c>
      <c r="BB216" s="24" t="e">
        <f t="shared" ca="1" si="16"/>
        <v>#VALUE!</v>
      </c>
      <c r="BC216" s="24" t="e">
        <f t="shared" ca="1" si="17"/>
        <v>#VALUE!</v>
      </c>
      <c r="BD216" s="24" t="e">
        <f t="shared" ca="1" si="18"/>
        <v>#VALUE!</v>
      </c>
      <c r="BE216" s="24" t="e">
        <f t="shared" ca="1" si="19"/>
        <v>#VALUE!</v>
      </c>
    </row>
    <row r="217" spans="48:57" x14ac:dyDescent="0.3">
      <c r="AV217" s="17">
        <f ca="1">RTD("ice.xl",,"*HT",_xll.FSJoinRange(AW4:AZ4),"D[tl:Union]","6/28/2016;6/28/2017","42")</f>
        <v>42608.333333333336</v>
      </c>
      <c r="AW217" s="2" t="str">
        <f ca="1">RTD("ice.xl",,"*H",AW$4,AW$5,"",$AV217)</f>
        <v/>
      </c>
      <c r="AX217" s="2" t="str">
        <f ca="1">RTD("ice.xl",,"*H",AX$4,AX$5,"",$AV217)</f>
        <v/>
      </c>
      <c r="AY217" s="2" t="str">
        <f ca="1">RTD("ice.xl",,"*H",AY$4,AY$5,"",$AV217)</f>
        <v/>
      </c>
      <c r="AZ217" s="2" t="str">
        <f ca="1">RTD("ice.xl",,"*H",AZ$4,AZ$5,"",$AV217)</f>
        <v/>
      </c>
      <c r="BA217" s="17">
        <f t="shared" ca="1" si="15"/>
        <v>42608.333333333336</v>
      </c>
      <c r="BB217" s="24" t="e">
        <f t="shared" ca="1" si="16"/>
        <v>#VALUE!</v>
      </c>
      <c r="BC217" s="24" t="e">
        <f t="shared" ca="1" si="17"/>
        <v>#VALUE!</v>
      </c>
      <c r="BD217" s="24" t="e">
        <f t="shared" ca="1" si="18"/>
        <v>#VALUE!</v>
      </c>
      <c r="BE217" s="24" t="e">
        <f t="shared" ca="1" si="19"/>
        <v>#VALUE!</v>
      </c>
    </row>
    <row r="218" spans="48:57" x14ac:dyDescent="0.3">
      <c r="AV218" s="17">
        <f ca="1">RTD("ice.xl",,"*HT",_xll.FSJoinRange(AW4:AZ4),"D[tl:Union]","6/28/2016;6/28/2017","41")</f>
        <v>42607.333333333336</v>
      </c>
      <c r="AW218" s="2" t="str">
        <f ca="1">RTD("ice.xl",,"*H",AW$4,AW$5,"",$AV218)</f>
        <v/>
      </c>
      <c r="AX218" s="2" t="str">
        <f ca="1">RTD("ice.xl",,"*H",AX$4,AX$5,"",$AV218)</f>
        <v/>
      </c>
      <c r="AY218" s="2" t="str">
        <f ca="1">RTD("ice.xl",,"*H",AY$4,AY$5,"",$AV218)</f>
        <v/>
      </c>
      <c r="AZ218" s="2" t="str">
        <f ca="1">RTD("ice.xl",,"*H",AZ$4,AZ$5,"",$AV218)</f>
        <v/>
      </c>
      <c r="BA218" s="17">
        <f t="shared" ca="1" si="15"/>
        <v>42607.333333333336</v>
      </c>
      <c r="BB218" s="24" t="e">
        <f t="shared" ca="1" si="16"/>
        <v>#VALUE!</v>
      </c>
      <c r="BC218" s="24" t="e">
        <f t="shared" ca="1" si="17"/>
        <v>#VALUE!</v>
      </c>
      <c r="BD218" s="24" t="e">
        <f t="shared" ca="1" si="18"/>
        <v>#VALUE!</v>
      </c>
      <c r="BE218" s="24" t="e">
        <f t="shared" ca="1" si="19"/>
        <v>#VALUE!</v>
      </c>
    </row>
    <row r="219" spans="48:57" x14ac:dyDescent="0.3">
      <c r="AV219" s="17">
        <f ca="1">RTD("ice.xl",,"*HT",_xll.FSJoinRange(AW4:AZ4),"D[tl:Union]","6/28/2016;6/28/2017","40")</f>
        <v>42606.333333333336</v>
      </c>
      <c r="AW219" s="2" t="str">
        <f ca="1">RTD("ice.xl",,"*H",AW$4,AW$5,"",$AV219)</f>
        <v/>
      </c>
      <c r="AX219" s="2" t="str">
        <f ca="1">RTD("ice.xl",,"*H",AX$4,AX$5,"",$AV219)</f>
        <v/>
      </c>
      <c r="AY219" s="2" t="str">
        <f ca="1">RTD("ice.xl",,"*H",AY$4,AY$5,"",$AV219)</f>
        <v/>
      </c>
      <c r="AZ219" s="2" t="str">
        <f ca="1">RTD("ice.xl",,"*H",AZ$4,AZ$5,"",$AV219)</f>
        <v/>
      </c>
      <c r="BA219" s="17">
        <f t="shared" ca="1" si="15"/>
        <v>42606.333333333336</v>
      </c>
      <c r="BB219" s="24" t="e">
        <f t="shared" ca="1" si="16"/>
        <v>#VALUE!</v>
      </c>
      <c r="BC219" s="24" t="e">
        <f t="shared" ca="1" si="17"/>
        <v>#VALUE!</v>
      </c>
      <c r="BD219" s="24" t="e">
        <f t="shared" ca="1" si="18"/>
        <v>#VALUE!</v>
      </c>
      <c r="BE219" s="24" t="e">
        <f t="shared" ca="1" si="19"/>
        <v>#VALUE!</v>
      </c>
    </row>
    <row r="220" spans="48:57" x14ac:dyDescent="0.3">
      <c r="AV220" s="17">
        <f ca="1">RTD("ice.xl",,"*HT",_xll.FSJoinRange(AW4:AZ4),"D[tl:Union]","6/28/2016;6/28/2017","39")</f>
        <v>42605.333333333336</v>
      </c>
      <c r="AW220" s="2" t="str">
        <f ca="1">RTD("ice.xl",,"*H",AW$4,AW$5,"",$AV220)</f>
        <v/>
      </c>
      <c r="AX220" s="2" t="str">
        <f ca="1">RTD("ice.xl",,"*H",AX$4,AX$5,"",$AV220)</f>
        <v/>
      </c>
      <c r="AY220" s="2" t="str">
        <f ca="1">RTD("ice.xl",,"*H",AY$4,AY$5,"",$AV220)</f>
        <v/>
      </c>
      <c r="AZ220" s="2" t="str">
        <f ca="1">RTD("ice.xl",,"*H",AZ$4,AZ$5,"",$AV220)</f>
        <v/>
      </c>
      <c r="BA220" s="17">
        <f t="shared" ca="1" si="15"/>
        <v>42605.333333333336</v>
      </c>
      <c r="BB220" s="24" t="e">
        <f t="shared" ca="1" si="16"/>
        <v>#VALUE!</v>
      </c>
      <c r="BC220" s="24" t="e">
        <f t="shared" ca="1" si="17"/>
        <v>#VALUE!</v>
      </c>
      <c r="BD220" s="24" t="e">
        <f t="shared" ca="1" si="18"/>
        <v>#VALUE!</v>
      </c>
      <c r="BE220" s="24" t="e">
        <f t="shared" ca="1" si="19"/>
        <v>#VALUE!</v>
      </c>
    </row>
    <row r="221" spans="48:57" x14ac:dyDescent="0.3">
      <c r="AV221" s="17">
        <f ca="1">RTD("ice.xl",,"*HT",_xll.FSJoinRange(AW4:AZ4),"D[tl:Union]","6/28/2016;6/28/2017","38")</f>
        <v>42604.333333333336</v>
      </c>
      <c r="AW221" s="2" t="str">
        <f ca="1">RTD("ice.xl",,"*H",AW$4,AW$5,"",$AV221)</f>
        <v/>
      </c>
      <c r="AX221" s="2" t="str">
        <f ca="1">RTD("ice.xl",,"*H",AX$4,AX$5,"",$AV221)</f>
        <v/>
      </c>
      <c r="AY221" s="2" t="str">
        <f ca="1">RTD("ice.xl",,"*H",AY$4,AY$5,"",$AV221)</f>
        <v/>
      </c>
      <c r="AZ221" s="2" t="str">
        <f ca="1">RTD("ice.xl",,"*H",AZ$4,AZ$5,"",$AV221)</f>
        <v/>
      </c>
      <c r="BA221" s="17">
        <f t="shared" ca="1" si="15"/>
        <v>42604.333333333336</v>
      </c>
      <c r="BB221" s="24" t="e">
        <f t="shared" ca="1" si="16"/>
        <v>#VALUE!</v>
      </c>
      <c r="BC221" s="24" t="e">
        <f t="shared" ca="1" si="17"/>
        <v>#VALUE!</v>
      </c>
      <c r="BD221" s="24" t="e">
        <f t="shared" ca="1" si="18"/>
        <v>#VALUE!</v>
      </c>
      <c r="BE221" s="24" t="e">
        <f t="shared" ca="1" si="19"/>
        <v>#VALUE!</v>
      </c>
    </row>
    <row r="222" spans="48:57" x14ac:dyDescent="0.3">
      <c r="AV222" s="17">
        <f ca="1">RTD("ice.xl",,"*HT",_xll.FSJoinRange(AW4:AZ4),"D[tl:Union]","6/28/2016;6/28/2017","37")</f>
        <v>42601.333333333336</v>
      </c>
      <c r="AW222" s="2" t="str">
        <f ca="1">RTD("ice.xl",,"*H",AW$4,AW$5,"",$AV222)</f>
        <v/>
      </c>
      <c r="AX222" s="2" t="str">
        <f ca="1">RTD("ice.xl",,"*H",AX$4,AX$5,"",$AV222)</f>
        <v/>
      </c>
      <c r="AY222" s="2" t="str">
        <f ca="1">RTD("ice.xl",,"*H",AY$4,AY$5,"",$AV222)</f>
        <v/>
      </c>
      <c r="AZ222" s="2" t="str">
        <f ca="1">RTD("ice.xl",,"*H",AZ$4,AZ$5,"",$AV222)</f>
        <v/>
      </c>
      <c r="BA222" s="17">
        <f t="shared" ca="1" si="15"/>
        <v>42601.333333333336</v>
      </c>
      <c r="BB222" s="24" t="e">
        <f t="shared" ca="1" si="16"/>
        <v>#VALUE!</v>
      </c>
      <c r="BC222" s="24" t="e">
        <f t="shared" ca="1" si="17"/>
        <v>#VALUE!</v>
      </c>
      <c r="BD222" s="24" t="e">
        <f t="shared" ca="1" si="18"/>
        <v>#VALUE!</v>
      </c>
      <c r="BE222" s="24" t="e">
        <f t="shared" ca="1" si="19"/>
        <v>#VALUE!</v>
      </c>
    </row>
    <row r="223" spans="48:57" x14ac:dyDescent="0.3">
      <c r="AV223" s="17">
        <f ca="1">RTD("ice.xl",,"*HT",_xll.FSJoinRange(AW4:AZ4),"D[tl:Union]","6/28/2016;6/28/2017","36")</f>
        <v>42600.333333333336</v>
      </c>
      <c r="AW223" s="2" t="str">
        <f ca="1">RTD("ice.xl",,"*H",AW$4,AW$5,"",$AV223)</f>
        <v/>
      </c>
      <c r="AX223" s="2" t="str">
        <f ca="1">RTD("ice.xl",,"*H",AX$4,AX$5,"",$AV223)</f>
        <v/>
      </c>
      <c r="AY223" s="2" t="str">
        <f ca="1">RTD("ice.xl",,"*H",AY$4,AY$5,"",$AV223)</f>
        <v/>
      </c>
      <c r="AZ223" s="2" t="str">
        <f ca="1">RTD("ice.xl",,"*H",AZ$4,AZ$5,"",$AV223)</f>
        <v/>
      </c>
      <c r="BA223" s="17">
        <f t="shared" ca="1" si="15"/>
        <v>42600.333333333336</v>
      </c>
      <c r="BB223" s="24" t="e">
        <f t="shared" ca="1" si="16"/>
        <v>#VALUE!</v>
      </c>
      <c r="BC223" s="24" t="e">
        <f t="shared" ca="1" si="17"/>
        <v>#VALUE!</v>
      </c>
      <c r="BD223" s="24" t="e">
        <f t="shared" ca="1" si="18"/>
        <v>#VALUE!</v>
      </c>
      <c r="BE223" s="24" t="e">
        <f t="shared" ca="1" si="19"/>
        <v>#VALUE!</v>
      </c>
    </row>
    <row r="224" spans="48:57" x14ac:dyDescent="0.3">
      <c r="AV224" s="17">
        <f ca="1">RTD("ice.xl",,"*HT",_xll.FSJoinRange(AW4:AZ4),"D[tl:Union]","6/28/2016;6/28/2017","35")</f>
        <v>42599.333333333336</v>
      </c>
      <c r="AW224" s="2" t="str">
        <f ca="1">RTD("ice.xl",,"*H",AW$4,AW$5,"",$AV224)</f>
        <v/>
      </c>
      <c r="AX224" s="2" t="str">
        <f ca="1">RTD("ice.xl",,"*H",AX$4,AX$5,"",$AV224)</f>
        <v/>
      </c>
      <c r="AY224" s="2" t="str">
        <f ca="1">RTD("ice.xl",,"*H",AY$4,AY$5,"",$AV224)</f>
        <v/>
      </c>
      <c r="AZ224" s="2" t="str">
        <f ca="1">RTD("ice.xl",,"*H",AZ$4,AZ$5,"",$AV224)</f>
        <v/>
      </c>
      <c r="BA224" s="17">
        <f t="shared" ca="1" si="15"/>
        <v>42599.333333333336</v>
      </c>
      <c r="BB224" s="24" t="e">
        <f t="shared" ca="1" si="16"/>
        <v>#VALUE!</v>
      </c>
      <c r="BC224" s="24" t="e">
        <f t="shared" ca="1" si="17"/>
        <v>#VALUE!</v>
      </c>
      <c r="BD224" s="24" t="e">
        <f t="shared" ca="1" si="18"/>
        <v>#VALUE!</v>
      </c>
      <c r="BE224" s="24" t="e">
        <f t="shared" ca="1" si="19"/>
        <v>#VALUE!</v>
      </c>
    </row>
    <row r="225" spans="48:57" x14ac:dyDescent="0.3">
      <c r="AV225" s="17">
        <f ca="1">RTD("ice.xl",,"*HT",_xll.FSJoinRange(AW4:AZ4),"D[tl:Union]","6/28/2016;6/28/2017","34")</f>
        <v>42598.333333333336</v>
      </c>
      <c r="AW225" s="2" t="str">
        <f ca="1">RTD("ice.xl",,"*H",AW$4,AW$5,"",$AV225)</f>
        <v/>
      </c>
      <c r="AX225" s="2" t="str">
        <f ca="1">RTD("ice.xl",,"*H",AX$4,AX$5,"",$AV225)</f>
        <v/>
      </c>
      <c r="AY225" s="2" t="str">
        <f ca="1">RTD("ice.xl",,"*H",AY$4,AY$5,"",$AV225)</f>
        <v/>
      </c>
      <c r="AZ225" s="2" t="str">
        <f ca="1">RTD("ice.xl",,"*H",AZ$4,AZ$5,"",$AV225)</f>
        <v/>
      </c>
      <c r="BA225" s="17">
        <f t="shared" ca="1" si="15"/>
        <v>42598.333333333336</v>
      </c>
      <c r="BB225" s="24" t="e">
        <f t="shared" ca="1" si="16"/>
        <v>#VALUE!</v>
      </c>
      <c r="BC225" s="24" t="e">
        <f t="shared" ca="1" si="17"/>
        <v>#VALUE!</v>
      </c>
      <c r="BD225" s="24" t="e">
        <f t="shared" ca="1" si="18"/>
        <v>#VALUE!</v>
      </c>
      <c r="BE225" s="24" t="e">
        <f t="shared" ca="1" si="19"/>
        <v>#VALUE!</v>
      </c>
    </row>
    <row r="226" spans="48:57" x14ac:dyDescent="0.3">
      <c r="AV226" s="17">
        <f ca="1">RTD("ice.xl",,"*HT",_xll.FSJoinRange(AW4:AZ4),"D[tl:Union]","6/28/2016;6/28/2017","33")</f>
        <v>42597.333333333336</v>
      </c>
      <c r="AW226" s="2" t="str">
        <f ca="1">RTD("ice.xl",,"*H",AW$4,AW$5,"",$AV226)</f>
        <v/>
      </c>
      <c r="AX226" s="2" t="str">
        <f ca="1">RTD("ice.xl",,"*H",AX$4,AX$5,"",$AV226)</f>
        <v/>
      </c>
      <c r="AY226" s="2" t="str">
        <f ca="1">RTD("ice.xl",,"*H",AY$4,AY$5,"",$AV226)</f>
        <v/>
      </c>
      <c r="AZ226" s="2" t="str">
        <f ca="1">RTD("ice.xl",,"*H",AZ$4,AZ$5,"",$AV226)</f>
        <v/>
      </c>
      <c r="BA226" s="17">
        <f t="shared" ca="1" si="15"/>
        <v>42597.333333333336</v>
      </c>
      <c r="BB226" s="24" t="e">
        <f t="shared" ca="1" si="16"/>
        <v>#VALUE!</v>
      </c>
      <c r="BC226" s="24" t="e">
        <f t="shared" ca="1" si="17"/>
        <v>#VALUE!</v>
      </c>
      <c r="BD226" s="24" t="e">
        <f t="shared" ca="1" si="18"/>
        <v>#VALUE!</v>
      </c>
      <c r="BE226" s="24" t="e">
        <f t="shared" ca="1" si="19"/>
        <v>#VALUE!</v>
      </c>
    </row>
    <row r="227" spans="48:57" x14ac:dyDescent="0.3">
      <c r="AV227" s="17">
        <f ca="1">RTD("ice.xl",,"*HT",_xll.FSJoinRange(AW4:AZ4),"D[tl:Union]","6/28/2016;6/28/2017","32")</f>
        <v>42594.333333333336</v>
      </c>
      <c r="AW227" s="2" t="str">
        <f ca="1">RTD("ice.xl",,"*H",AW$4,AW$5,"",$AV227)</f>
        <v/>
      </c>
      <c r="AX227" s="2" t="str">
        <f ca="1">RTD("ice.xl",,"*H",AX$4,AX$5,"",$AV227)</f>
        <v/>
      </c>
      <c r="AY227" s="2" t="str">
        <f ca="1">RTD("ice.xl",,"*H",AY$4,AY$5,"",$AV227)</f>
        <v/>
      </c>
      <c r="AZ227" s="2" t="str">
        <f ca="1">RTD("ice.xl",,"*H",AZ$4,AZ$5,"",$AV227)</f>
        <v/>
      </c>
      <c r="BA227" s="17">
        <f t="shared" ca="1" si="15"/>
        <v>42594.333333333336</v>
      </c>
      <c r="BB227" s="24" t="e">
        <f t="shared" ca="1" si="16"/>
        <v>#VALUE!</v>
      </c>
      <c r="BC227" s="24" t="e">
        <f t="shared" ca="1" si="17"/>
        <v>#VALUE!</v>
      </c>
      <c r="BD227" s="24" t="e">
        <f t="shared" ca="1" si="18"/>
        <v>#VALUE!</v>
      </c>
      <c r="BE227" s="24" t="e">
        <f t="shared" ca="1" si="19"/>
        <v>#VALUE!</v>
      </c>
    </row>
    <row r="228" spans="48:57" x14ac:dyDescent="0.3">
      <c r="AV228" s="17">
        <f ca="1">RTD("ice.xl",,"*HT",_xll.FSJoinRange(AW4:AZ4),"D[tl:Union]","6/28/2016;6/28/2017","31")</f>
        <v>42593.333333333336</v>
      </c>
      <c r="AW228" s="2" t="str">
        <f ca="1">RTD("ice.xl",,"*H",AW$4,AW$5,"",$AV228)</f>
        <v/>
      </c>
      <c r="AX228" s="2" t="str">
        <f ca="1">RTD("ice.xl",,"*H",AX$4,AX$5,"",$AV228)</f>
        <v/>
      </c>
      <c r="AY228" s="2" t="str">
        <f ca="1">RTD("ice.xl",,"*H",AY$4,AY$5,"",$AV228)</f>
        <v/>
      </c>
      <c r="AZ228" s="2" t="str">
        <f ca="1">RTD("ice.xl",,"*H",AZ$4,AZ$5,"",$AV228)</f>
        <v/>
      </c>
      <c r="BA228" s="17">
        <f t="shared" ca="1" si="15"/>
        <v>42593.333333333336</v>
      </c>
      <c r="BB228" s="24" t="e">
        <f t="shared" ca="1" si="16"/>
        <v>#VALUE!</v>
      </c>
      <c r="BC228" s="24" t="e">
        <f t="shared" ca="1" si="17"/>
        <v>#VALUE!</v>
      </c>
      <c r="BD228" s="24" t="e">
        <f t="shared" ca="1" si="18"/>
        <v>#VALUE!</v>
      </c>
      <c r="BE228" s="24" t="e">
        <f t="shared" ca="1" si="19"/>
        <v>#VALUE!</v>
      </c>
    </row>
    <row r="229" spans="48:57" x14ac:dyDescent="0.3">
      <c r="AV229" s="17">
        <f ca="1">RTD("ice.xl",,"*HT",_xll.FSJoinRange(AW4:AZ4),"D[tl:Union]","6/28/2016;6/28/2017","30")</f>
        <v>42592.333333333336</v>
      </c>
      <c r="AW229" s="2" t="str">
        <f ca="1">RTD("ice.xl",,"*H",AW$4,AW$5,"",$AV229)</f>
        <v/>
      </c>
      <c r="AX229" s="2" t="str">
        <f ca="1">RTD("ice.xl",,"*H",AX$4,AX$5,"",$AV229)</f>
        <v/>
      </c>
      <c r="AY229" s="2" t="str">
        <f ca="1">RTD("ice.xl",,"*H",AY$4,AY$5,"",$AV229)</f>
        <v/>
      </c>
      <c r="AZ229" s="2" t="str">
        <f ca="1">RTD("ice.xl",,"*H",AZ$4,AZ$5,"",$AV229)</f>
        <v/>
      </c>
      <c r="BA229" s="17">
        <f t="shared" ca="1" si="15"/>
        <v>42592.333333333336</v>
      </c>
      <c r="BB229" s="24" t="e">
        <f t="shared" ca="1" si="16"/>
        <v>#VALUE!</v>
      </c>
      <c r="BC229" s="24" t="e">
        <f t="shared" ca="1" si="17"/>
        <v>#VALUE!</v>
      </c>
      <c r="BD229" s="24" t="e">
        <f t="shared" ca="1" si="18"/>
        <v>#VALUE!</v>
      </c>
      <c r="BE229" s="24" t="e">
        <f t="shared" ca="1" si="19"/>
        <v>#VALUE!</v>
      </c>
    </row>
    <row r="230" spans="48:57" x14ac:dyDescent="0.3">
      <c r="AV230" s="17">
        <f ca="1">RTD("ice.xl",,"*HT",_xll.FSJoinRange(AW4:AZ4),"D[tl:Union]","6/28/2016;6/28/2017","29")</f>
        <v>42591.333333333336</v>
      </c>
      <c r="AW230" s="2" t="str">
        <f ca="1">RTD("ice.xl",,"*H",AW$4,AW$5,"",$AV230)</f>
        <v/>
      </c>
      <c r="AX230" s="2" t="str">
        <f ca="1">RTD("ice.xl",,"*H",AX$4,AX$5,"",$AV230)</f>
        <v/>
      </c>
      <c r="AY230" s="2" t="str">
        <f ca="1">RTD("ice.xl",,"*H",AY$4,AY$5,"",$AV230)</f>
        <v/>
      </c>
      <c r="AZ230" s="2" t="str">
        <f ca="1">RTD("ice.xl",,"*H",AZ$4,AZ$5,"",$AV230)</f>
        <v/>
      </c>
      <c r="BA230" s="17">
        <f t="shared" ca="1" si="15"/>
        <v>42591.333333333336</v>
      </c>
      <c r="BB230" s="24" t="e">
        <f t="shared" ca="1" si="16"/>
        <v>#VALUE!</v>
      </c>
      <c r="BC230" s="24" t="e">
        <f t="shared" ca="1" si="17"/>
        <v>#VALUE!</v>
      </c>
      <c r="BD230" s="24" t="e">
        <f t="shared" ca="1" si="18"/>
        <v>#VALUE!</v>
      </c>
      <c r="BE230" s="24" t="e">
        <f t="shared" ca="1" si="19"/>
        <v>#VALUE!</v>
      </c>
    </row>
    <row r="231" spans="48:57" x14ac:dyDescent="0.3">
      <c r="AV231" s="17">
        <f ca="1">RTD("ice.xl",,"*HT",_xll.FSJoinRange(AW4:AZ4),"D[tl:Union]","6/28/2016;6/28/2017","28")</f>
        <v>42590.333333333336</v>
      </c>
      <c r="AW231" s="2" t="str">
        <f ca="1">RTD("ice.xl",,"*H",AW$4,AW$5,"",$AV231)</f>
        <v/>
      </c>
      <c r="AX231" s="2" t="str">
        <f ca="1">RTD("ice.xl",,"*H",AX$4,AX$5,"",$AV231)</f>
        <v/>
      </c>
      <c r="AY231" s="2" t="str">
        <f ca="1">RTD("ice.xl",,"*H",AY$4,AY$5,"",$AV231)</f>
        <v/>
      </c>
      <c r="AZ231" s="2" t="str">
        <f ca="1">RTD("ice.xl",,"*H",AZ$4,AZ$5,"",$AV231)</f>
        <v/>
      </c>
      <c r="BA231" s="17">
        <f t="shared" ca="1" si="15"/>
        <v>42590.333333333336</v>
      </c>
      <c r="BB231" s="24" t="e">
        <f t="shared" ca="1" si="16"/>
        <v>#VALUE!</v>
      </c>
      <c r="BC231" s="24" t="e">
        <f t="shared" ca="1" si="17"/>
        <v>#VALUE!</v>
      </c>
      <c r="BD231" s="24" t="e">
        <f t="shared" ca="1" si="18"/>
        <v>#VALUE!</v>
      </c>
      <c r="BE231" s="24" t="e">
        <f t="shared" ca="1" si="19"/>
        <v>#VALUE!</v>
      </c>
    </row>
    <row r="232" spans="48:57" x14ac:dyDescent="0.3">
      <c r="AV232" s="17">
        <f ca="1">RTD("ice.xl",,"*HT",_xll.FSJoinRange(AW4:AZ4),"D[tl:Union]","6/28/2016;6/28/2017","27")</f>
        <v>42587.333333333336</v>
      </c>
      <c r="AW232" s="2" t="str">
        <f ca="1">RTD("ice.xl",,"*H",AW$4,AW$5,"",$AV232)</f>
        <v/>
      </c>
      <c r="AX232" s="2" t="str">
        <f ca="1">RTD("ice.xl",,"*H",AX$4,AX$5,"",$AV232)</f>
        <v/>
      </c>
      <c r="AY232" s="2" t="str">
        <f ca="1">RTD("ice.xl",,"*H",AY$4,AY$5,"",$AV232)</f>
        <v/>
      </c>
      <c r="AZ232" s="2" t="str">
        <f ca="1">RTD("ice.xl",,"*H",AZ$4,AZ$5,"",$AV232)</f>
        <v/>
      </c>
      <c r="BA232" s="17">
        <f t="shared" ca="1" si="15"/>
        <v>42587.333333333336</v>
      </c>
      <c r="BB232" s="24" t="e">
        <f t="shared" ca="1" si="16"/>
        <v>#VALUE!</v>
      </c>
      <c r="BC232" s="24" t="e">
        <f t="shared" ca="1" si="17"/>
        <v>#VALUE!</v>
      </c>
      <c r="BD232" s="24" t="e">
        <f t="shared" ca="1" si="18"/>
        <v>#VALUE!</v>
      </c>
      <c r="BE232" s="24" t="e">
        <f t="shared" ca="1" si="19"/>
        <v>#VALUE!</v>
      </c>
    </row>
    <row r="233" spans="48:57" x14ac:dyDescent="0.3">
      <c r="AV233" s="17">
        <f ca="1">RTD("ice.xl",,"*HT",_xll.FSJoinRange(AW4:AZ4),"D[tl:Union]","6/28/2016;6/28/2017","26")</f>
        <v>42586.333333333336</v>
      </c>
      <c r="AW233" s="2" t="str">
        <f ca="1">RTD("ice.xl",,"*H",AW$4,AW$5,"",$AV233)</f>
        <v/>
      </c>
      <c r="AX233" s="2" t="str">
        <f ca="1">RTD("ice.xl",,"*H",AX$4,AX$5,"",$AV233)</f>
        <v/>
      </c>
      <c r="AY233" s="2" t="str">
        <f ca="1">RTD("ice.xl",,"*H",AY$4,AY$5,"",$AV233)</f>
        <v/>
      </c>
      <c r="AZ233" s="2" t="str">
        <f ca="1">RTD("ice.xl",,"*H",AZ$4,AZ$5,"",$AV233)</f>
        <v/>
      </c>
      <c r="BA233" s="17">
        <f t="shared" ca="1" si="15"/>
        <v>42586.333333333336</v>
      </c>
      <c r="BB233" s="24" t="e">
        <f t="shared" ca="1" si="16"/>
        <v>#VALUE!</v>
      </c>
      <c r="BC233" s="24" t="e">
        <f t="shared" ca="1" si="17"/>
        <v>#VALUE!</v>
      </c>
      <c r="BD233" s="24" t="e">
        <f t="shared" ca="1" si="18"/>
        <v>#VALUE!</v>
      </c>
      <c r="BE233" s="24" t="e">
        <f t="shared" ca="1" si="19"/>
        <v>#VALUE!</v>
      </c>
    </row>
    <row r="234" spans="48:57" x14ac:dyDescent="0.3">
      <c r="AV234" s="17">
        <f ca="1">RTD("ice.xl",,"*HT",_xll.FSJoinRange(AW4:AZ4),"D[tl:Union]","6/28/2016;6/28/2017","25")</f>
        <v>42585.333333333336</v>
      </c>
      <c r="AW234" s="2" t="str">
        <f ca="1">RTD("ice.xl",,"*H",AW$4,AW$5,"",$AV234)</f>
        <v/>
      </c>
      <c r="AX234" s="2" t="str">
        <f ca="1">RTD("ice.xl",,"*H",AX$4,AX$5,"",$AV234)</f>
        <v/>
      </c>
      <c r="AY234" s="2" t="str">
        <f ca="1">RTD("ice.xl",,"*H",AY$4,AY$5,"",$AV234)</f>
        <v/>
      </c>
      <c r="AZ234" s="2" t="str">
        <f ca="1">RTD("ice.xl",,"*H",AZ$4,AZ$5,"",$AV234)</f>
        <v/>
      </c>
      <c r="BA234" s="17">
        <f t="shared" ca="1" si="15"/>
        <v>42585.333333333336</v>
      </c>
      <c r="BB234" s="24" t="e">
        <f t="shared" ca="1" si="16"/>
        <v>#VALUE!</v>
      </c>
      <c r="BC234" s="24" t="e">
        <f t="shared" ca="1" si="17"/>
        <v>#VALUE!</v>
      </c>
      <c r="BD234" s="24" t="e">
        <f t="shared" ca="1" si="18"/>
        <v>#VALUE!</v>
      </c>
      <c r="BE234" s="24" t="e">
        <f t="shared" ca="1" si="19"/>
        <v>#VALUE!</v>
      </c>
    </row>
    <row r="235" spans="48:57" x14ac:dyDescent="0.3">
      <c r="AV235" s="17">
        <f ca="1">RTD("ice.xl",,"*HT",_xll.FSJoinRange(AW4:AZ4),"D[tl:Union]","6/28/2016;6/28/2017","24")</f>
        <v>42584.333333333336</v>
      </c>
      <c r="AW235" s="2" t="str">
        <f ca="1">RTD("ice.xl",,"*H",AW$4,AW$5,"",$AV235)</f>
        <v/>
      </c>
      <c r="AX235" s="2" t="str">
        <f ca="1">RTD("ice.xl",,"*H",AX$4,AX$5,"",$AV235)</f>
        <v/>
      </c>
      <c r="AY235" s="2" t="str">
        <f ca="1">RTD("ice.xl",,"*H",AY$4,AY$5,"",$AV235)</f>
        <v/>
      </c>
      <c r="AZ235" s="2" t="str">
        <f ca="1">RTD("ice.xl",,"*H",AZ$4,AZ$5,"",$AV235)</f>
        <v/>
      </c>
      <c r="BA235" s="17">
        <f t="shared" ca="1" si="15"/>
        <v>42584.333333333336</v>
      </c>
      <c r="BB235" s="24" t="e">
        <f t="shared" ca="1" si="16"/>
        <v>#VALUE!</v>
      </c>
      <c r="BC235" s="24" t="e">
        <f t="shared" ca="1" si="17"/>
        <v>#VALUE!</v>
      </c>
      <c r="BD235" s="24" t="e">
        <f t="shared" ca="1" si="18"/>
        <v>#VALUE!</v>
      </c>
      <c r="BE235" s="24" t="e">
        <f t="shared" ca="1" si="19"/>
        <v>#VALUE!</v>
      </c>
    </row>
    <row r="236" spans="48:57" x14ac:dyDescent="0.3">
      <c r="AV236" s="17">
        <f ca="1">RTD("ice.xl",,"*HT",_xll.FSJoinRange(AW4:AZ4),"D[tl:Union]","6/28/2016;6/28/2017","23")</f>
        <v>42583.333333333336</v>
      </c>
      <c r="AW236" s="2" t="str">
        <f ca="1">RTD("ice.xl",,"*H",AW$4,AW$5,"",$AV236)</f>
        <v/>
      </c>
      <c r="AX236" s="2" t="str">
        <f ca="1">RTD("ice.xl",,"*H",AX$4,AX$5,"",$AV236)</f>
        <v/>
      </c>
      <c r="AY236" s="2" t="str">
        <f ca="1">RTD("ice.xl",,"*H",AY$4,AY$5,"",$AV236)</f>
        <v/>
      </c>
      <c r="AZ236" s="2" t="str">
        <f ca="1">RTD("ice.xl",,"*H",AZ$4,AZ$5,"",$AV236)</f>
        <v/>
      </c>
      <c r="BA236" s="17">
        <f t="shared" ca="1" si="15"/>
        <v>42583.333333333336</v>
      </c>
      <c r="BB236" s="24" t="e">
        <f t="shared" ca="1" si="16"/>
        <v>#VALUE!</v>
      </c>
      <c r="BC236" s="24" t="e">
        <f t="shared" ca="1" si="17"/>
        <v>#VALUE!</v>
      </c>
      <c r="BD236" s="24" t="e">
        <f t="shared" ca="1" si="18"/>
        <v>#VALUE!</v>
      </c>
      <c r="BE236" s="24" t="e">
        <f t="shared" ca="1" si="19"/>
        <v>#VALUE!</v>
      </c>
    </row>
    <row r="237" spans="48:57" x14ac:dyDescent="0.3">
      <c r="AV237" s="17">
        <f ca="1">RTD("ice.xl",,"*HT",_xll.FSJoinRange(AW4:AZ4),"D[tl:Union]","6/28/2016;6/28/2017","22")</f>
        <v>42580.333333333336</v>
      </c>
      <c r="AW237" s="2" t="str">
        <f ca="1">RTD("ice.xl",,"*H",AW$4,AW$5,"",$AV237)</f>
        <v/>
      </c>
      <c r="AX237" s="2" t="str">
        <f ca="1">RTD("ice.xl",,"*H",AX$4,AX$5,"",$AV237)</f>
        <v/>
      </c>
      <c r="AY237" s="2" t="str">
        <f ca="1">RTD("ice.xl",,"*H",AY$4,AY$5,"",$AV237)</f>
        <v/>
      </c>
      <c r="AZ237" s="2" t="str">
        <f ca="1">RTD("ice.xl",,"*H",AZ$4,AZ$5,"",$AV237)</f>
        <v/>
      </c>
      <c r="BA237" s="17">
        <f t="shared" ca="1" si="15"/>
        <v>42580.333333333336</v>
      </c>
      <c r="BB237" s="24" t="e">
        <f t="shared" ca="1" si="16"/>
        <v>#VALUE!</v>
      </c>
      <c r="BC237" s="24" t="e">
        <f t="shared" ca="1" si="17"/>
        <v>#VALUE!</v>
      </c>
      <c r="BD237" s="24" t="e">
        <f t="shared" ca="1" si="18"/>
        <v>#VALUE!</v>
      </c>
      <c r="BE237" s="24" t="e">
        <f t="shared" ca="1" si="19"/>
        <v>#VALUE!</v>
      </c>
    </row>
    <row r="238" spans="48:57" x14ac:dyDescent="0.3">
      <c r="AV238" s="17">
        <f ca="1">RTD("ice.xl",,"*HT",_xll.FSJoinRange(AW4:AZ4),"D[tl:Union]","6/28/2016;6/28/2017","21")</f>
        <v>42579.333333333336</v>
      </c>
      <c r="AW238" s="2" t="str">
        <f ca="1">RTD("ice.xl",,"*H",AW$4,AW$5,"",$AV238)</f>
        <v/>
      </c>
      <c r="AX238" s="2" t="str">
        <f ca="1">RTD("ice.xl",,"*H",AX$4,AX$5,"",$AV238)</f>
        <v/>
      </c>
      <c r="AY238" s="2" t="str">
        <f ca="1">RTD("ice.xl",,"*H",AY$4,AY$5,"",$AV238)</f>
        <v/>
      </c>
      <c r="AZ238" s="2" t="str">
        <f ca="1">RTD("ice.xl",,"*H",AZ$4,AZ$5,"",$AV238)</f>
        <v/>
      </c>
      <c r="BA238" s="17">
        <f t="shared" ca="1" si="15"/>
        <v>42579.333333333336</v>
      </c>
      <c r="BB238" s="24" t="e">
        <f t="shared" ca="1" si="16"/>
        <v>#VALUE!</v>
      </c>
      <c r="BC238" s="24" t="e">
        <f t="shared" ca="1" si="17"/>
        <v>#VALUE!</v>
      </c>
      <c r="BD238" s="24" t="e">
        <f t="shared" ca="1" si="18"/>
        <v>#VALUE!</v>
      </c>
      <c r="BE238" s="24" t="e">
        <f t="shared" ca="1" si="19"/>
        <v>#VALUE!</v>
      </c>
    </row>
    <row r="239" spans="48:57" x14ac:dyDescent="0.3">
      <c r="AV239" s="17">
        <f ca="1">RTD("ice.xl",,"*HT",_xll.FSJoinRange(AW4:AZ4),"D[tl:Union]","6/28/2016;6/28/2017","20")</f>
        <v>42578.333333333336</v>
      </c>
      <c r="AW239" s="2" t="str">
        <f ca="1">RTD("ice.xl",,"*H",AW$4,AW$5,"",$AV239)</f>
        <v/>
      </c>
      <c r="AX239" s="2" t="str">
        <f ca="1">RTD("ice.xl",,"*H",AX$4,AX$5,"",$AV239)</f>
        <v/>
      </c>
      <c r="AY239" s="2" t="str">
        <f ca="1">RTD("ice.xl",,"*H",AY$4,AY$5,"",$AV239)</f>
        <v/>
      </c>
      <c r="AZ239" s="2" t="str">
        <f ca="1">RTD("ice.xl",,"*H",AZ$4,AZ$5,"",$AV239)</f>
        <v/>
      </c>
      <c r="BA239" s="17">
        <f t="shared" ca="1" si="15"/>
        <v>42578.333333333336</v>
      </c>
      <c r="BB239" s="24" t="e">
        <f t="shared" ca="1" si="16"/>
        <v>#VALUE!</v>
      </c>
      <c r="BC239" s="24" t="e">
        <f t="shared" ca="1" si="17"/>
        <v>#VALUE!</v>
      </c>
      <c r="BD239" s="24" t="e">
        <f t="shared" ca="1" si="18"/>
        <v>#VALUE!</v>
      </c>
      <c r="BE239" s="24" t="e">
        <f t="shared" ca="1" si="19"/>
        <v>#VALUE!</v>
      </c>
    </row>
    <row r="240" spans="48:57" x14ac:dyDescent="0.3">
      <c r="AV240" s="17">
        <f ca="1">RTD("ice.xl",,"*HT",_xll.FSJoinRange(AW4:AZ4),"D[tl:Union]","6/28/2016;6/28/2017","19")</f>
        <v>42577.333333333336</v>
      </c>
      <c r="AW240" s="2" t="str">
        <f ca="1">RTD("ice.xl",,"*H",AW$4,AW$5,"",$AV240)</f>
        <v/>
      </c>
      <c r="AX240" s="2" t="str">
        <f ca="1">RTD("ice.xl",,"*H",AX$4,AX$5,"",$AV240)</f>
        <v/>
      </c>
      <c r="AY240" s="2" t="str">
        <f ca="1">RTD("ice.xl",,"*H",AY$4,AY$5,"",$AV240)</f>
        <v/>
      </c>
      <c r="AZ240" s="2" t="str">
        <f ca="1">RTD("ice.xl",,"*H",AZ$4,AZ$5,"",$AV240)</f>
        <v/>
      </c>
      <c r="BA240" s="17">
        <f t="shared" ca="1" si="15"/>
        <v>42577.333333333336</v>
      </c>
      <c r="BB240" s="24" t="e">
        <f t="shared" ca="1" si="16"/>
        <v>#VALUE!</v>
      </c>
      <c r="BC240" s="24" t="e">
        <f t="shared" ca="1" si="17"/>
        <v>#VALUE!</v>
      </c>
      <c r="BD240" s="24" t="e">
        <f t="shared" ca="1" si="18"/>
        <v>#VALUE!</v>
      </c>
      <c r="BE240" s="24" t="e">
        <f t="shared" ca="1" si="19"/>
        <v>#VALUE!</v>
      </c>
    </row>
    <row r="241" spans="48:57" x14ac:dyDescent="0.3">
      <c r="AV241" s="17">
        <f ca="1">RTD("ice.xl",,"*HT",_xll.FSJoinRange(AW4:AZ4),"D[tl:Union]","6/28/2016;6/28/2017","18")</f>
        <v>42576.333333333336</v>
      </c>
      <c r="AW241" s="2" t="str">
        <f ca="1">RTD("ice.xl",,"*H",AW$4,AW$5,"",$AV241)</f>
        <v/>
      </c>
      <c r="AX241" s="2" t="str">
        <f ca="1">RTD("ice.xl",,"*H",AX$4,AX$5,"",$AV241)</f>
        <v/>
      </c>
      <c r="AY241" s="2" t="str">
        <f ca="1">RTD("ice.xl",,"*H",AY$4,AY$5,"",$AV241)</f>
        <v/>
      </c>
      <c r="AZ241" s="2" t="str">
        <f ca="1">RTD("ice.xl",,"*H",AZ$4,AZ$5,"",$AV241)</f>
        <v/>
      </c>
      <c r="BA241" s="17">
        <f t="shared" ca="1" si="15"/>
        <v>42576.333333333336</v>
      </c>
      <c r="BB241" s="24" t="e">
        <f t="shared" ca="1" si="16"/>
        <v>#VALUE!</v>
      </c>
      <c r="BC241" s="24" t="e">
        <f t="shared" ca="1" si="17"/>
        <v>#VALUE!</v>
      </c>
      <c r="BD241" s="24" t="e">
        <f t="shared" ca="1" si="18"/>
        <v>#VALUE!</v>
      </c>
      <c r="BE241" s="24" t="e">
        <f t="shared" ca="1" si="19"/>
        <v>#VALUE!</v>
      </c>
    </row>
    <row r="242" spans="48:57" x14ac:dyDescent="0.3">
      <c r="AV242" s="17">
        <f ca="1">RTD("ice.xl",,"*HT",_xll.FSJoinRange(AW4:AZ4),"D[tl:Union]","6/28/2016;6/28/2017","17")</f>
        <v>42573.333333333336</v>
      </c>
      <c r="AW242" s="2" t="str">
        <f ca="1">RTD("ice.xl",,"*H",AW$4,AW$5,"",$AV242)</f>
        <v/>
      </c>
      <c r="AX242" s="2" t="str">
        <f ca="1">RTD("ice.xl",,"*H",AX$4,AX$5,"",$AV242)</f>
        <v/>
      </c>
      <c r="AY242" s="2" t="str">
        <f ca="1">RTD("ice.xl",,"*H",AY$4,AY$5,"",$AV242)</f>
        <v/>
      </c>
      <c r="AZ242" s="2" t="str">
        <f ca="1">RTD("ice.xl",,"*H",AZ$4,AZ$5,"",$AV242)</f>
        <v/>
      </c>
      <c r="BA242" s="17">
        <f t="shared" ca="1" si="15"/>
        <v>42573.333333333336</v>
      </c>
      <c r="BB242" s="24" t="e">
        <f t="shared" ca="1" si="16"/>
        <v>#VALUE!</v>
      </c>
      <c r="BC242" s="24" t="e">
        <f t="shared" ca="1" si="17"/>
        <v>#VALUE!</v>
      </c>
      <c r="BD242" s="24" t="e">
        <f t="shared" ca="1" si="18"/>
        <v>#VALUE!</v>
      </c>
      <c r="BE242" s="24" t="e">
        <f t="shared" ca="1" si="19"/>
        <v>#VALUE!</v>
      </c>
    </row>
    <row r="243" spans="48:57" x14ac:dyDescent="0.3">
      <c r="AV243" s="17">
        <f ca="1">RTD("ice.xl",,"*HT",_xll.FSJoinRange(AW4:AZ4),"D[tl:Union]","6/28/2016;6/28/2017","16")</f>
        <v>42572.333333333336</v>
      </c>
      <c r="AW243" s="2" t="str">
        <f ca="1">RTD("ice.xl",,"*H",AW$4,AW$5,"",$AV243)</f>
        <v/>
      </c>
      <c r="AX243" s="2" t="str">
        <f ca="1">RTD("ice.xl",,"*H",AX$4,AX$5,"",$AV243)</f>
        <v/>
      </c>
      <c r="AY243" s="2" t="str">
        <f ca="1">RTD("ice.xl",,"*H",AY$4,AY$5,"",$AV243)</f>
        <v/>
      </c>
      <c r="AZ243" s="2" t="str">
        <f ca="1">RTD("ice.xl",,"*H",AZ$4,AZ$5,"",$AV243)</f>
        <v/>
      </c>
      <c r="BA243" s="17">
        <f t="shared" ca="1" si="15"/>
        <v>42572.333333333336</v>
      </c>
      <c r="BB243" s="24" t="e">
        <f t="shared" ca="1" si="16"/>
        <v>#VALUE!</v>
      </c>
      <c r="BC243" s="24" t="e">
        <f t="shared" ca="1" si="17"/>
        <v>#VALUE!</v>
      </c>
      <c r="BD243" s="24" t="e">
        <f t="shared" ca="1" si="18"/>
        <v>#VALUE!</v>
      </c>
      <c r="BE243" s="24" t="e">
        <f t="shared" ca="1" si="19"/>
        <v>#VALUE!</v>
      </c>
    </row>
    <row r="244" spans="48:57" x14ac:dyDescent="0.3">
      <c r="AV244" s="17">
        <f ca="1">RTD("ice.xl",,"*HT",_xll.FSJoinRange(AW4:AZ4),"D[tl:Union]","6/28/2016;6/28/2017","15")</f>
        <v>42571.333333333336</v>
      </c>
      <c r="AW244" s="2" t="str">
        <f ca="1">RTD("ice.xl",,"*H",AW$4,AW$5,"",$AV244)</f>
        <v/>
      </c>
      <c r="AX244" s="2" t="str">
        <f ca="1">RTD("ice.xl",,"*H",AX$4,AX$5,"",$AV244)</f>
        <v/>
      </c>
      <c r="AY244" s="2" t="str">
        <f ca="1">RTD("ice.xl",,"*H",AY$4,AY$5,"",$AV244)</f>
        <v/>
      </c>
      <c r="AZ244" s="2" t="str">
        <f ca="1">RTD("ice.xl",,"*H",AZ$4,AZ$5,"",$AV244)</f>
        <v/>
      </c>
      <c r="BA244" s="17">
        <f t="shared" ca="1" si="15"/>
        <v>42571.333333333336</v>
      </c>
      <c r="BB244" s="24" t="e">
        <f t="shared" ca="1" si="16"/>
        <v>#VALUE!</v>
      </c>
      <c r="BC244" s="24" t="e">
        <f t="shared" ca="1" si="17"/>
        <v>#VALUE!</v>
      </c>
      <c r="BD244" s="24" t="e">
        <f t="shared" ca="1" si="18"/>
        <v>#VALUE!</v>
      </c>
      <c r="BE244" s="24" t="e">
        <f t="shared" ca="1" si="19"/>
        <v>#VALUE!</v>
      </c>
    </row>
    <row r="245" spans="48:57" x14ac:dyDescent="0.3">
      <c r="AV245" s="17">
        <f ca="1">RTD("ice.xl",,"*HT",_xll.FSJoinRange(AW4:AZ4),"D[tl:Union]","6/28/2016;6/28/2017","14")</f>
        <v>42570.333333333336</v>
      </c>
      <c r="AW245" s="2" t="str">
        <f ca="1">RTD("ice.xl",,"*H",AW$4,AW$5,"",$AV245)</f>
        <v/>
      </c>
      <c r="AX245" s="2" t="str">
        <f ca="1">RTD("ice.xl",,"*H",AX$4,AX$5,"",$AV245)</f>
        <v/>
      </c>
      <c r="AY245" s="2" t="str">
        <f ca="1">RTD("ice.xl",,"*H",AY$4,AY$5,"",$AV245)</f>
        <v/>
      </c>
      <c r="AZ245" s="2" t="str">
        <f ca="1">RTD("ice.xl",,"*H",AZ$4,AZ$5,"",$AV245)</f>
        <v/>
      </c>
      <c r="BA245" s="17">
        <f t="shared" ca="1" si="15"/>
        <v>42570.333333333336</v>
      </c>
      <c r="BB245" s="24" t="e">
        <f t="shared" ca="1" si="16"/>
        <v>#VALUE!</v>
      </c>
      <c r="BC245" s="24" t="e">
        <f t="shared" ca="1" si="17"/>
        <v>#VALUE!</v>
      </c>
      <c r="BD245" s="24" t="e">
        <f t="shared" ca="1" si="18"/>
        <v>#VALUE!</v>
      </c>
      <c r="BE245" s="24" t="e">
        <f t="shared" ca="1" si="19"/>
        <v>#VALUE!</v>
      </c>
    </row>
    <row r="246" spans="48:57" x14ac:dyDescent="0.3">
      <c r="AV246" s="17">
        <f ca="1">RTD("ice.xl",,"*HT",_xll.FSJoinRange(AW4:AZ4),"D[tl:Union]","6/28/2016;6/28/2017","13")</f>
        <v>42569.333333333336</v>
      </c>
      <c r="AW246" s="2" t="str">
        <f ca="1">RTD("ice.xl",,"*H",AW$4,AW$5,"",$AV246)</f>
        <v/>
      </c>
      <c r="AX246" s="2" t="str">
        <f ca="1">RTD("ice.xl",,"*H",AX$4,AX$5,"",$AV246)</f>
        <v/>
      </c>
      <c r="AY246" s="2" t="str">
        <f ca="1">RTD("ice.xl",,"*H",AY$4,AY$5,"",$AV246)</f>
        <v/>
      </c>
      <c r="AZ246" s="2" t="str">
        <f ca="1">RTD("ice.xl",,"*H",AZ$4,AZ$5,"",$AV246)</f>
        <v/>
      </c>
      <c r="BA246" s="17">
        <f t="shared" ca="1" si="15"/>
        <v>42569.333333333336</v>
      </c>
      <c r="BB246" s="24" t="e">
        <f t="shared" ca="1" si="16"/>
        <v>#VALUE!</v>
      </c>
      <c r="BC246" s="24" t="e">
        <f t="shared" ca="1" si="17"/>
        <v>#VALUE!</v>
      </c>
      <c r="BD246" s="24" t="e">
        <f t="shared" ca="1" si="18"/>
        <v>#VALUE!</v>
      </c>
      <c r="BE246" s="24" t="e">
        <f t="shared" ca="1" si="19"/>
        <v>#VALUE!</v>
      </c>
    </row>
    <row r="247" spans="48:57" x14ac:dyDescent="0.3">
      <c r="AV247" s="17">
        <f ca="1">RTD("ice.xl",,"*HT",_xll.FSJoinRange(AW4:AZ4),"D[tl:Union]","6/28/2016;6/28/2017","12")</f>
        <v>42566.333333333336</v>
      </c>
      <c r="AW247" s="2" t="str">
        <f ca="1">RTD("ice.xl",,"*H",AW$4,AW$5,"",$AV247)</f>
        <v/>
      </c>
      <c r="AX247" s="2" t="str">
        <f ca="1">RTD("ice.xl",,"*H",AX$4,AX$5,"",$AV247)</f>
        <v/>
      </c>
      <c r="AY247" s="2" t="str">
        <f ca="1">RTD("ice.xl",,"*H",AY$4,AY$5,"",$AV247)</f>
        <v/>
      </c>
      <c r="AZ247" s="2" t="str">
        <f ca="1">RTD("ice.xl",,"*H",AZ$4,AZ$5,"",$AV247)</f>
        <v/>
      </c>
      <c r="BA247" s="17">
        <f t="shared" ca="1" si="15"/>
        <v>42566.333333333336</v>
      </c>
      <c r="BB247" s="24" t="e">
        <f t="shared" ca="1" si="16"/>
        <v>#VALUE!</v>
      </c>
      <c r="BC247" s="24" t="e">
        <f t="shared" ca="1" si="17"/>
        <v>#VALUE!</v>
      </c>
      <c r="BD247" s="24" t="e">
        <f t="shared" ca="1" si="18"/>
        <v>#VALUE!</v>
      </c>
      <c r="BE247" s="24" t="e">
        <f t="shared" ca="1" si="19"/>
        <v>#VALUE!</v>
      </c>
    </row>
    <row r="248" spans="48:57" x14ac:dyDescent="0.3">
      <c r="AV248" s="17">
        <f ca="1">RTD("ice.xl",,"*HT",_xll.FSJoinRange(AW4:AZ4),"D[tl:Union]","6/28/2016;6/28/2017","11")</f>
        <v>42565.333333333336</v>
      </c>
      <c r="AW248" s="2" t="str">
        <f ca="1">RTD("ice.xl",,"*H",AW$4,AW$5,"",$AV248)</f>
        <v/>
      </c>
      <c r="AX248" s="2" t="str">
        <f ca="1">RTD("ice.xl",,"*H",AX$4,AX$5,"",$AV248)</f>
        <v/>
      </c>
      <c r="AY248" s="2" t="str">
        <f ca="1">RTD("ice.xl",,"*H",AY$4,AY$5,"",$AV248)</f>
        <v/>
      </c>
      <c r="AZ248" s="2" t="str">
        <f ca="1">RTD("ice.xl",,"*H",AZ$4,AZ$5,"",$AV248)</f>
        <v/>
      </c>
      <c r="BA248" s="17">
        <f t="shared" ca="1" si="15"/>
        <v>42565.333333333336</v>
      </c>
      <c r="BB248" s="24" t="e">
        <f t="shared" ca="1" si="16"/>
        <v>#VALUE!</v>
      </c>
      <c r="BC248" s="24" t="e">
        <f t="shared" ca="1" si="17"/>
        <v>#VALUE!</v>
      </c>
      <c r="BD248" s="24" t="e">
        <f t="shared" ca="1" si="18"/>
        <v>#VALUE!</v>
      </c>
      <c r="BE248" s="24" t="e">
        <f t="shared" ca="1" si="19"/>
        <v>#VALUE!</v>
      </c>
    </row>
    <row r="249" spans="48:57" x14ac:dyDescent="0.3">
      <c r="AV249" s="17">
        <f ca="1">RTD("ice.xl",,"*HT",_xll.FSJoinRange(AW4:AZ4),"D[tl:Union]","6/28/2016;6/28/2017","10")</f>
        <v>42564.333333333336</v>
      </c>
      <c r="AW249" s="2" t="str">
        <f ca="1">RTD("ice.xl",,"*H",AW$4,AW$5,"",$AV249)</f>
        <v/>
      </c>
      <c r="AX249" s="2" t="str">
        <f ca="1">RTD("ice.xl",,"*H",AX$4,AX$5,"",$AV249)</f>
        <v/>
      </c>
      <c r="AY249" s="2" t="str">
        <f ca="1">RTD("ice.xl",,"*H",AY$4,AY$5,"",$AV249)</f>
        <v/>
      </c>
      <c r="AZ249" s="2" t="str">
        <f ca="1">RTD("ice.xl",,"*H",AZ$4,AZ$5,"",$AV249)</f>
        <v/>
      </c>
      <c r="BA249" s="17">
        <f t="shared" ca="1" si="15"/>
        <v>42564.333333333336</v>
      </c>
      <c r="BB249" s="24" t="e">
        <f t="shared" ca="1" si="16"/>
        <v>#VALUE!</v>
      </c>
      <c r="BC249" s="24" t="e">
        <f t="shared" ca="1" si="17"/>
        <v>#VALUE!</v>
      </c>
      <c r="BD249" s="24" t="e">
        <f t="shared" ca="1" si="18"/>
        <v>#VALUE!</v>
      </c>
      <c r="BE249" s="24" t="e">
        <f t="shared" ca="1" si="19"/>
        <v>#VALUE!</v>
      </c>
    </row>
    <row r="250" spans="48:57" x14ac:dyDescent="0.3">
      <c r="AV250" s="17">
        <f ca="1">RTD("ice.xl",,"*HT",_xll.FSJoinRange(AW4:AZ4),"D[tl:Union]","6/28/2016;6/28/2017","9")</f>
        <v>42563.333333333336</v>
      </c>
      <c r="AW250" s="2" t="str">
        <f ca="1">RTD("ice.xl",,"*H",AW$4,AW$5,"",$AV250)</f>
        <v/>
      </c>
      <c r="AX250" s="2" t="str">
        <f ca="1">RTD("ice.xl",,"*H",AX$4,AX$5,"",$AV250)</f>
        <v/>
      </c>
      <c r="AY250" s="2" t="str">
        <f ca="1">RTD("ice.xl",,"*H",AY$4,AY$5,"",$AV250)</f>
        <v/>
      </c>
      <c r="AZ250" s="2" t="str">
        <f ca="1">RTD("ice.xl",,"*H",AZ$4,AZ$5,"",$AV250)</f>
        <v/>
      </c>
      <c r="BA250" s="17">
        <f t="shared" ca="1" si="15"/>
        <v>42563.333333333336</v>
      </c>
      <c r="BB250" s="24" t="e">
        <f t="shared" ca="1" si="16"/>
        <v>#VALUE!</v>
      </c>
      <c r="BC250" s="24" t="e">
        <f t="shared" ca="1" si="17"/>
        <v>#VALUE!</v>
      </c>
      <c r="BD250" s="24" t="e">
        <f t="shared" ca="1" si="18"/>
        <v>#VALUE!</v>
      </c>
      <c r="BE250" s="24" t="e">
        <f t="shared" ca="1" si="19"/>
        <v>#VALUE!</v>
      </c>
    </row>
    <row r="251" spans="48:57" x14ac:dyDescent="0.3">
      <c r="AV251" s="17">
        <f ca="1">RTD("ice.xl",,"*HT",_xll.FSJoinRange(AW4:AZ4),"D[tl:Union]","6/28/2016;6/28/2017","8")</f>
        <v>42562.333333333336</v>
      </c>
      <c r="AW251" s="2" t="str">
        <f ca="1">RTD("ice.xl",,"*H",AW$4,AW$5,"",$AV251)</f>
        <v/>
      </c>
      <c r="AX251" s="2" t="str">
        <f ca="1">RTD("ice.xl",,"*H",AX$4,AX$5,"",$AV251)</f>
        <v/>
      </c>
      <c r="AY251" s="2" t="str">
        <f ca="1">RTD("ice.xl",,"*H",AY$4,AY$5,"",$AV251)</f>
        <v/>
      </c>
      <c r="AZ251" s="2" t="str">
        <f ca="1">RTD("ice.xl",,"*H",AZ$4,AZ$5,"",$AV251)</f>
        <v/>
      </c>
      <c r="BA251" s="17">
        <f t="shared" ca="1" si="15"/>
        <v>42562.333333333336</v>
      </c>
      <c r="BB251" s="24" t="e">
        <f t="shared" ca="1" si="16"/>
        <v>#VALUE!</v>
      </c>
      <c r="BC251" s="24" t="e">
        <f t="shared" ca="1" si="17"/>
        <v>#VALUE!</v>
      </c>
      <c r="BD251" s="24" t="e">
        <f t="shared" ca="1" si="18"/>
        <v>#VALUE!</v>
      </c>
      <c r="BE251" s="24" t="e">
        <f t="shared" ca="1" si="19"/>
        <v>#VALUE!</v>
      </c>
    </row>
    <row r="252" spans="48:57" x14ac:dyDescent="0.3">
      <c r="AV252" s="17">
        <f ca="1">RTD("ice.xl",,"*HT",_xll.FSJoinRange(AW4:AZ4),"D[tl:Union]","6/28/2016;6/28/2017","7")</f>
        <v>42559.333333333336</v>
      </c>
      <c r="AW252" s="2" t="str">
        <f ca="1">RTD("ice.xl",,"*H",AW$4,AW$5,"",$AV252)</f>
        <v/>
      </c>
      <c r="AX252" s="2" t="str">
        <f ca="1">RTD("ice.xl",,"*H",AX$4,AX$5,"",$AV252)</f>
        <v/>
      </c>
      <c r="AY252" s="2" t="str">
        <f ca="1">RTD("ice.xl",,"*H",AY$4,AY$5,"",$AV252)</f>
        <v/>
      </c>
      <c r="AZ252" s="2" t="str">
        <f ca="1">RTD("ice.xl",,"*H",AZ$4,AZ$5,"",$AV252)</f>
        <v/>
      </c>
      <c r="BA252" s="17">
        <f t="shared" ca="1" si="15"/>
        <v>42559.333333333336</v>
      </c>
      <c r="BB252" s="24" t="e">
        <f t="shared" ca="1" si="16"/>
        <v>#VALUE!</v>
      </c>
      <c r="BC252" s="24" t="e">
        <f t="shared" ca="1" si="17"/>
        <v>#VALUE!</v>
      </c>
      <c r="BD252" s="24" t="e">
        <f t="shared" ca="1" si="18"/>
        <v>#VALUE!</v>
      </c>
      <c r="BE252" s="24" t="e">
        <f t="shared" ca="1" si="19"/>
        <v>#VALUE!</v>
      </c>
    </row>
    <row r="253" spans="48:57" x14ac:dyDescent="0.3">
      <c r="AV253" s="17">
        <f ca="1">RTD("ice.xl",,"*HT",_xll.FSJoinRange(AW4:AZ4),"D[tl:Union]","6/28/2016;6/28/2017","6")</f>
        <v>42558.333333333336</v>
      </c>
      <c r="AW253" s="2" t="str">
        <f ca="1">RTD("ice.xl",,"*H",AW$4,AW$5,"",$AV253)</f>
        <v/>
      </c>
      <c r="AX253" s="2" t="str">
        <f ca="1">RTD("ice.xl",,"*H",AX$4,AX$5,"",$AV253)</f>
        <v/>
      </c>
      <c r="AY253" s="2" t="str">
        <f ca="1">RTD("ice.xl",,"*H",AY$4,AY$5,"",$AV253)</f>
        <v/>
      </c>
      <c r="AZ253" s="2" t="str">
        <f ca="1">RTD("ice.xl",,"*H",AZ$4,AZ$5,"",$AV253)</f>
        <v/>
      </c>
      <c r="BA253" s="17">
        <f t="shared" ca="1" si="15"/>
        <v>42558.333333333336</v>
      </c>
      <c r="BB253" s="24" t="e">
        <f t="shared" ca="1" si="16"/>
        <v>#VALUE!</v>
      </c>
      <c r="BC253" s="24" t="e">
        <f t="shared" ca="1" si="17"/>
        <v>#VALUE!</v>
      </c>
      <c r="BD253" s="24" t="e">
        <f t="shared" ca="1" si="18"/>
        <v>#VALUE!</v>
      </c>
      <c r="BE253" s="24" t="e">
        <f t="shared" ca="1" si="19"/>
        <v>#VALUE!</v>
      </c>
    </row>
    <row r="254" spans="48:57" x14ac:dyDescent="0.3">
      <c r="AV254" s="17">
        <f ca="1">RTD("ice.xl",,"*HT",_xll.FSJoinRange(AW4:AZ4),"D[tl:Union]","6/28/2016;6/28/2017","5")</f>
        <v>42557.333333333336</v>
      </c>
      <c r="AW254" s="2" t="str">
        <f ca="1">RTD("ice.xl",,"*H",AW$4,AW$5,"",$AV254)</f>
        <v/>
      </c>
      <c r="AX254" s="2" t="str">
        <f ca="1">RTD("ice.xl",,"*H",AX$4,AX$5,"",$AV254)</f>
        <v/>
      </c>
      <c r="AY254" s="2" t="str">
        <f ca="1">RTD("ice.xl",,"*H",AY$4,AY$5,"",$AV254)</f>
        <v/>
      </c>
      <c r="AZ254" s="2" t="str">
        <f ca="1">RTD("ice.xl",,"*H",AZ$4,AZ$5,"",$AV254)</f>
        <v/>
      </c>
      <c r="BA254" s="17">
        <f t="shared" ca="1" si="15"/>
        <v>42557.333333333336</v>
      </c>
      <c r="BB254" s="24" t="e">
        <f t="shared" ca="1" si="16"/>
        <v>#VALUE!</v>
      </c>
      <c r="BC254" s="24" t="e">
        <f t="shared" ca="1" si="17"/>
        <v>#VALUE!</v>
      </c>
      <c r="BD254" s="24" t="e">
        <f t="shared" ca="1" si="18"/>
        <v>#VALUE!</v>
      </c>
      <c r="BE254" s="24" t="e">
        <f t="shared" ca="1" si="19"/>
        <v>#VALUE!</v>
      </c>
    </row>
    <row r="255" spans="48:57" x14ac:dyDescent="0.3">
      <c r="AV255" s="17">
        <f ca="1">RTD("ice.xl",,"*HT",_xll.FSJoinRange(AW4:AZ4),"D[tl:Union]","6/28/2016;6/28/2017","4")</f>
        <v>42556.333333333336</v>
      </c>
      <c r="AW255" s="2" t="str">
        <f ca="1">RTD("ice.xl",,"*H",AW$4,AW$5,"",$AV255)</f>
        <v/>
      </c>
      <c r="AX255" s="2" t="str">
        <f ca="1">RTD("ice.xl",,"*H",AX$4,AX$5,"",$AV255)</f>
        <v/>
      </c>
      <c r="AY255" s="2" t="str">
        <f ca="1">RTD("ice.xl",,"*H",AY$4,AY$5,"",$AV255)</f>
        <v/>
      </c>
      <c r="AZ255" s="2" t="str">
        <f ca="1">RTD("ice.xl",,"*H",AZ$4,AZ$5,"",$AV255)</f>
        <v/>
      </c>
      <c r="BA255" s="17">
        <f t="shared" ca="1" si="15"/>
        <v>42556.333333333336</v>
      </c>
      <c r="BB255" s="24" t="e">
        <f t="shared" ca="1" si="16"/>
        <v>#VALUE!</v>
      </c>
      <c r="BC255" s="24" t="e">
        <f t="shared" ca="1" si="17"/>
        <v>#VALUE!</v>
      </c>
      <c r="BD255" s="24" t="e">
        <f t="shared" ca="1" si="18"/>
        <v>#VALUE!</v>
      </c>
      <c r="BE255" s="24" t="e">
        <f t="shared" ca="1" si="19"/>
        <v>#VALUE!</v>
      </c>
    </row>
    <row r="256" spans="48:57" x14ac:dyDescent="0.3">
      <c r="AV256" s="17">
        <f ca="1">RTD("ice.xl",,"*HT",_xll.FSJoinRange(AW4:AZ4),"D[tl:Union]","6/28/2016;6/28/2017","3")</f>
        <v>42552.333333333336</v>
      </c>
      <c r="AW256" s="2" t="str">
        <f ca="1">RTD("ice.xl",,"*H",AW$4,AW$5,"",$AV256)</f>
        <v/>
      </c>
      <c r="AX256" s="2" t="str">
        <f ca="1">RTD("ice.xl",,"*H",AX$4,AX$5,"",$AV256)</f>
        <v/>
      </c>
      <c r="AY256" s="2" t="str">
        <f ca="1">RTD("ice.xl",,"*H",AY$4,AY$5,"",$AV256)</f>
        <v/>
      </c>
      <c r="AZ256" s="2" t="str">
        <f ca="1">RTD("ice.xl",,"*H",AZ$4,AZ$5,"",$AV256)</f>
        <v/>
      </c>
      <c r="BA256" s="17">
        <f t="shared" ca="1" si="15"/>
        <v>42552.333333333336</v>
      </c>
      <c r="BB256" s="24" t="e">
        <f t="shared" ca="1" si="16"/>
        <v>#VALUE!</v>
      </c>
      <c r="BC256" s="24" t="e">
        <f t="shared" ca="1" si="17"/>
        <v>#VALUE!</v>
      </c>
      <c r="BD256" s="24" t="e">
        <f t="shared" ca="1" si="18"/>
        <v>#VALUE!</v>
      </c>
      <c r="BE256" s="24" t="e">
        <f t="shared" ca="1" si="19"/>
        <v>#VALUE!</v>
      </c>
    </row>
    <row r="257" spans="48:57" x14ac:dyDescent="0.3">
      <c r="AV257" s="17">
        <f ca="1">RTD("ice.xl",,"*HT",_xll.FSJoinRange(AW4:AZ4),"D[tl:Union]","6/28/2016;6/28/2017","2")</f>
        <v>42551.333333333336</v>
      </c>
      <c r="AW257" s="2" t="str">
        <f ca="1">RTD("ice.xl",,"*H",AW$4,AW$5,"",$AV257)</f>
        <v/>
      </c>
      <c r="AX257" s="2" t="str">
        <f ca="1">RTD("ice.xl",,"*H",AX$4,AX$5,"",$AV257)</f>
        <v/>
      </c>
      <c r="AY257" s="2" t="str">
        <f ca="1">RTD("ice.xl",,"*H",AY$4,AY$5,"",$AV257)</f>
        <v/>
      </c>
      <c r="AZ257" s="2" t="str">
        <f ca="1">RTD("ice.xl",,"*H",AZ$4,AZ$5,"",$AV257)</f>
        <v/>
      </c>
      <c r="BA257" s="17">
        <f t="shared" ca="1" si="15"/>
        <v>42551.333333333336</v>
      </c>
      <c r="BB257" s="24" t="e">
        <f t="shared" ca="1" si="16"/>
        <v>#VALUE!</v>
      </c>
      <c r="BC257" s="24" t="e">
        <f t="shared" ca="1" si="17"/>
        <v>#VALUE!</v>
      </c>
      <c r="BD257" s="24" t="e">
        <f t="shared" ca="1" si="18"/>
        <v>#VALUE!</v>
      </c>
      <c r="BE257" s="24" t="e">
        <f t="shared" ca="1" si="19"/>
        <v>#VALUE!</v>
      </c>
    </row>
    <row r="258" spans="48:57" x14ac:dyDescent="0.3">
      <c r="AV258" s="17">
        <f ca="1">RTD("ice.xl",,"*HT",_xll.FSJoinRange(AW4:AZ4),"D[tl:Union]","6/28/2016;6/28/2017","1")</f>
        <v>42550.333333333336</v>
      </c>
      <c r="AW258" s="2" t="str">
        <f ca="1">RTD("ice.xl",,"*H",AW$4,AW$5,"",$AV258)</f>
        <v/>
      </c>
      <c r="AX258" s="2" t="str">
        <f ca="1">RTD("ice.xl",,"*H",AX$4,AX$5,"",$AV258)</f>
        <v/>
      </c>
      <c r="AY258" s="2" t="str">
        <f ca="1">RTD("ice.xl",,"*H",AY$4,AY$5,"",$AV258)</f>
        <v/>
      </c>
      <c r="AZ258" s="2" t="str">
        <f ca="1">RTD("ice.xl",,"*H",AZ$4,AZ$5,"",$AV258)</f>
        <v/>
      </c>
      <c r="BA258" s="17">
        <f t="shared" ca="1" si="15"/>
        <v>42550.333333333336</v>
      </c>
      <c r="BB258" s="24" t="e">
        <f t="shared" ca="1" si="16"/>
        <v>#VALUE!</v>
      </c>
      <c r="BC258" s="24" t="e">
        <f t="shared" ca="1" si="17"/>
        <v>#VALUE!</v>
      </c>
      <c r="BD258" s="24" t="e">
        <f t="shared" ca="1" si="18"/>
        <v>#VALUE!</v>
      </c>
      <c r="BE258" s="24" t="e">
        <f t="shared" ca="1" si="19"/>
        <v>#VALUE!</v>
      </c>
    </row>
    <row r="259" spans="48:57" x14ac:dyDescent="0.3">
      <c r="AV259" s="17">
        <f ca="1">RTD("ice.xl",,"*HT",_xll.FSJoinRange(AW4:AZ4),"D[tl:Union]","6/28/2016;6/28/2017","0")</f>
        <v>42549.333333333336</v>
      </c>
      <c r="AW259" s="2" t="str">
        <f ca="1">RTD("ice.xl",,"*H",AW$4,AW$5,"",$AV259)</f>
        <v/>
      </c>
      <c r="AX259" s="2" t="str">
        <f ca="1">RTD("ice.xl",,"*H",AX$4,AX$5,"",$AV259)</f>
        <v/>
      </c>
      <c r="AY259" s="2" t="str">
        <f ca="1">RTD("ice.xl",,"*H",AY$4,AY$5,"",$AV259)</f>
        <v/>
      </c>
      <c r="AZ259" s="2" t="str">
        <f ca="1">RTD("ice.xl",,"*H",AZ$4,AZ$5,"",$AV259)</f>
        <v/>
      </c>
      <c r="BA259" s="17">
        <f t="shared" ca="1" si="15"/>
        <v>42549.333333333336</v>
      </c>
      <c r="BB259" s="24" t="e">
        <f t="shared" ca="1" si="16"/>
        <v>#VALUE!</v>
      </c>
      <c r="BC259" s="24" t="e">
        <f t="shared" ca="1" si="17"/>
        <v>#VALUE!</v>
      </c>
      <c r="BD259" s="24" t="e">
        <f t="shared" ca="1" si="18"/>
        <v>#VALUE!</v>
      </c>
      <c r="BE259" s="24" t="e">
        <f t="shared" ca="1" si="19"/>
        <v>#VALUE!</v>
      </c>
    </row>
    <row r="260" spans="48:57" x14ac:dyDescent="0.3">
      <c r="AV260" s="17"/>
    </row>
    <row r="261" spans="48:57" x14ac:dyDescent="0.3">
      <c r="AV261" s="17"/>
    </row>
    <row r="262" spans="48:57" x14ac:dyDescent="0.3">
      <c r="AV262" s="17"/>
    </row>
    <row r="263" spans="48:57" x14ac:dyDescent="0.3">
      <c r="AV263" s="17"/>
    </row>
    <row r="264" spans="48:57" x14ac:dyDescent="0.3">
      <c r="AV264" s="17"/>
    </row>
    <row r="265" spans="48:57" x14ac:dyDescent="0.3">
      <c r="AV265" s="17"/>
    </row>
    <row r="266" spans="48:57" x14ac:dyDescent="0.3">
      <c r="AV266" s="17"/>
    </row>
    <row r="267" spans="48:57" x14ac:dyDescent="0.3">
      <c r="AV267" s="17"/>
    </row>
    <row r="268" spans="48:57" x14ac:dyDescent="0.3">
      <c r="AV268" s="17"/>
    </row>
    <row r="269" spans="48:57" x14ac:dyDescent="0.3">
      <c r="AV269" s="17"/>
    </row>
    <row r="270" spans="48:57" x14ac:dyDescent="0.3">
      <c r="AV270" s="17"/>
    </row>
    <row r="271" spans="48:57" x14ac:dyDescent="0.3">
      <c r="AV271" s="17"/>
    </row>
    <row r="272" spans="48:57" x14ac:dyDescent="0.3">
      <c r="AV272" s="17"/>
    </row>
    <row r="273" spans="48:48" x14ac:dyDescent="0.3">
      <c r="AV273" s="17"/>
    </row>
    <row r="274" spans="48:48" x14ac:dyDescent="0.3">
      <c r="AV274" s="17"/>
    </row>
    <row r="275" spans="48:48" x14ac:dyDescent="0.3">
      <c r="AV275" s="17"/>
    </row>
    <row r="276" spans="48:48" x14ac:dyDescent="0.3">
      <c r="AV276" s="17"/>
    </row>
    <row r="277" spans="48:48" x14ac:dyDescent="0.3">
      <c r="AV277" s="17"/>
    </row>
    <row r="278" spans="48:48" x14ac:dyDescent="0.3">
      <c r="AV278" s="17"/>
    </row>
    <row r="279" spans="48:48" x14ac:dyDescent="0.3">
      <c r="AV279" s="17"/>
    </row>
    <row r="280" spans="48:48" x14ac:dyDescent="0.3">
      <c r="AV280" s="17"/>
    </row>
    <row r="281" spans="48:48" x14ac:dyDescent="0.3">
      <c r="AV281" s="17"/>
    </row>
    <row r="282" spans="48:48" x14ac:dyDescent="0.3">
      <c r="AV282" s="17"/>
    </row>
    <row r="283" spans="48:48" x14ac:dyDescent="0.3">
      <c r="AV283" s="17"/>
    </row>
    <row r="284" spans="48:48" x14ac:dyDescent="0.3">
      <c r="AV284" s="17"/>
    </row>
    <row r="285" spans="48:48" x14ac:dyDescent="0.3">
      <c r="AV285" s="17"/>
    </row>
    <row r="286" spans="48:48" x14ac:dyDescent="0.3">
      <c r="AV286" s="17"/>
    </row>
    <row r="287" spans="48:48" x14ac:dyDescent="0.3">
      <c r="AV287" s="17"/>
    </row>
    <row r="288" spans="48:48" x14ac:dyDescent="0.3">
      <c r="AV288" s="17"/>
    </row>
    <row r="289" spans="48:48" x14ac:dyDescent="0.3">
      <c r="AV289" s="17"/>
    </row>
    <row r="290" spans="48:48" x14ac:dyDescent="0.3">
      <c r="AV290" s="17"/>
    </row>
    <row r="291" spans="48:48" x14ac:dyDescent="0.3">
      <c r="AV291" s="17"/>
    </row>
    <row r="292" spans="48:48" x14ac:dyDescent="0.3">
      <c r="AV292" s="17"/>
    </row>
    <row r="293" spans="48:48" x14ac:dyDescent="0.3">
      <c r="AV293" s="17"/>
    </row>
    <row r="294" spans="48:48" x14ac:dyDescent="0.3">
      <c r="AV294" s="17"/>
    </row>
    <row r="295" spans="48:48" x14ac:dyDescent="0.3">
      <c r="AV295" s="17"/>
    </row>
    <row r="296" spans="48:48" x14ac:dyDescent="0.3">
      <c r="AV296" s="17"/>
    </row>
    <row r="297" spans="48:48" x14ac:dyDescent="0.3">
      <c r="AV297" s="17"/>
    </row>
    <row r="298" spans="48:48" x14ac:dyDescent="0.3">
      <c r="AV298" s="17"/>
    </row>
    <row r="299" spans="48:48" x14ac:dyDescent="0.3">
      <c r="AV299" s="17"/>
    </row>
    <row r="300" spans="48:48" x14ac:dyDescent="0.3">
      <c r="AV300" s="17"/>
    </row>
    <row r="301" spans="48:48" x14ac:dyDescent="0.3">
      <c r="AV301" s="17"/>
    </row>
    <row r="302" spans="48:48" x14ac:dyDescent="0.3">
      <c r="AV302" s="17"/>
    </row>
    <row r="303" spans="48:48" x14ac:dyDescent="0.3">
      <c r="AV303" s="17"/>
    </row>
    <row r="304" spans="48:48" x14ac:dyDescent="0.3">
      <c r="AV304" s="17"/>
    </row>
    <row r="305" spans="48:48" x14ac:dyDescent="0.3">
      <c r="AV305" s="17"/>
    </row>
    <row r="306" spans="48:48" x14ac:dyDescent="0.3">
      <c r="AV306" s="17"/>
    </row>
  </sheetData>
  <mergeCells count="8">
    <mergeCell ref="B5:D5"/>
    <mergeCell ref="B7:D22"/>
    <mergeCell ref="G34:J34"/>
    <mergeCell ref="G39:J39"/>
    <mergeCell ref="G5:J5"/>
    <mergeCell ref="G16:J16"/>
    <mergeCell ref="G23:J23"/>
    <mergeCell ref="G27:J27"/>
  </mergeCells>
  <phoneticPr fontId="6" type="noConversion"/>
  <pageMargins left="0.7" right="0.7" top="0.75" bottom="0.75" header="0.3" footer="0.3"/>
  <pageSetup orientation="landscape" r:id="rId1"/>
  <ignoredErrors>
    <ignoredError sqref="G7:J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Main</vt:lpstr>
      <vt:lpstr>Main!Print_Area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Woolford</dc:creator>
  <cp:lastModifiedBy>Keely Jelinek</cp:lastModifiedBy>
  <dcterms:created xsi:type="dcterms:W3CDTF">2015-06-09T11:57:01Z</dcterms:created>
  <dcterms:modified xsi:type="dcterms:W3CDTF">2022-08-19T17:03:02Z</dcterms:modified>
</cp:coreProperties>
</file>