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olatileDependencies.xml" ContentType="application/vnd.openxmlformats-officedocument.spreadsheetml.volatileDependenc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iceholdings-my.sharepoint.com/personal/kjelinek1_cpex_com/Documents/Desktop/Updated Templates/"/>
    </mc:Choice>
  </mc:AlternateContent>
  <xr:revisionPtr revIDLastSave="3" documentId="8_{389F42AD-F010-49E4-A69C-6CE1D472E1E2}" xr6:coauthVersionLast="47" xr6:coauthVersionMax="47" xr10:uidLastSave="{C090B3A8-DE33-40EB-8651-65D2DA82AEB5}"/>
  <bookViews>
    <workbookView xWindow="-110" yWindow="-110" windowWidth="19420" windowHeight="10560" activeTab="1" xr2:uid="{00000000-000D-0000-FFFF-FFFF00000000}"/>
  </bookViews>
  <sheets>
    <sheet name="Cover" sheetId="1" r:id="rId1"/>
    <sheet name="Main" sheetId="2" r:id="rId2"/>
    <sheet name="Asset Classes Covered"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2" l="1"/>
  <c r="J4" i="2"/>
  <c r="L4" i="2"/>
  <c r="J18" i="2" l="1"/>
  <c r="L18" i="2" s="1"/>
  <c r="N18" i="2" s="1"/>
  <c r="N21" i="2"/>
  <c r="J21" i="2"/>
  <c r="L20" i="2"/>
  <c r="M21" i="2"/>
  <c r="O20" i="2"/>
  <c r="K20" i="2"/>
  <c r="L21" i="2"/>
  <c r="N20" i="2"/>
  <c r="J20" i="2"/>
  <c r="O21" i="2"/>
  <c r="K21" i="2"/>
  <c r="M20" i="2"/>
  <c r="O14" i="2"/>
  <c r="N14" i="2"/>
  <c r="M14" i="2"/>
  <c r="L14" i="2"/>
  <c r="K14" i="2"/>
  <c r="J14" i="2"/>
  <c r="O13" i="2"/>
  <c r="N13" i="2"/>
  <c r="M13" i="2"/>
  <c r="L13" i="2"/>
  <c r="K13" i="2"/>
  <c r="J13" i="2"/>
  <c r="N11" i="2"/>
  <c r="L11" i="2"/>
  <c r="J11" i="2"/>
  <c r="N4" i="2"/>
  <c r="N7" i="2"/>
  <c r="J7" i="2"/>
  <c r="L6" i="2"/>
  <c r="M7" i="2"/>
  <c r="O6" i="2"/>
  <c r="K6" i="2"/>
  <c r="L7" i="2"/>
  <c r="N6" i="2"/>
  <c r="J6" i="2"/>
  <c r="O7" i="2"/>
  <c r="K7" i="2"/>
  <c r="M6" i="2"/>
  <c r="J32" i="2" l="1"/>
  <c r="Q14" i="2"/>
  <c r="Q21" i="2"/>
  <c r="Q34" i="2"/>
  <c r="P34" i="2"/>
  <c r="P13" i="2"/>
  <c r="P21" i="2"/>
  <c r="Q27" i="2"/>
  <c r="Q6" i="2"/>
  <c r="Q35" i="2"/>
  <c r="P28" i="2"/>
  <c r="P35" i="2"/>
  <c r="Q13" i="2"/>
  <c r="P27" i="2"/>
  <c r="J28" i="2"/>
  <c r="J27" i="2"/>
  <c r="Q28" i="2"/>
  <c r="P14" i="2"/>
  <c r="Q7" i="2"/>
  <c r="Q20" i="2"/>
  <c r="P6" i="2"/>
  <c r="P20" i="2"/>
  <c r="P7" i="2"/>
  <c r="J25" i="2" l="1"/>
  <c r="I7" i="2"/>
  <c r="J34" i="2"/>
  <c r="H27" i="2"/>
  <c r="I21" i="2"/>
  <c r="H28" i="2"/>
  <c r="I27" i="2"/>
  <c r="H14" i="2"/>
  <c r="I34" i="2"/>
  <c r="H20" i="2"/>
  <c r="J35" i="2"/>
  <c r="H13" i="2"/>
  <c r="H7" i="2"/>
  <c r="H34" i="2"/>
  <c r="I35" i="2"/>
  <c r="I13" i="2"/>
  <c r="I6" i="2"/>
  <c r="H35" i="2"/>
  <c r="I20" i="2"/>
  <c r="H21" i="2"/>
  <c r="I14" i="2"/>
  <c r="I28" i="2"/>
  <c r="K25" i="2" l="1"/>
  <c r="L25" i="2" s="1"/>
  <c r="M25" i="2" s="1"/>
  <c r="N25" i="2" s="1"/>
  <c r="O25" i="2" s="1"/>
  <c r="O27" i="2" s="1"/>
  <c r="K32" i="2"/>
  <c r="L32" i="2" s="1"/>
  <c r="M32" i="2" s="1"/>
  <c r="N32" i="2" s="1"/>
  <c r="O32" i="2" l="1"/>
  <c r="O35" i="2" s="1"/>
  <c r="L34" i="2"/>
  <c r="N35" i="2"/>
  <c r="N27" i="2"/>
  <c r="L27" i="2"/>
  <c r="K35" i="2"/>
  <c r="L35" i="2"/>
  <c r="K27" i="2"/>
  <c r="N34" i="2"/>
  <c r="M35" i="2"/>
  <c r="N28" i="2"/>
  <c r="M28" i="2"/>
  <c r="M27" i="2"/>
  <c r="K34" i="2"/>
  <c r="K28" i="2"/>
  <c r="O28" i="2"/>
  <c r="L28" i="2"/>
  <c r="M34" i="2"/>
  <c r="O34" i="2" l="1"/>
</calcChain>
</file>

<file path=xl/sharedStrings.xml><?xml version="1.0" encoding="utf-8"?>
<sst xmlns="http://schemas.openxmlformats.org/spreadsheetml/2006/main" count="98" uniqueCount="53">
  <si>
    <t>CEP DATA POINT TEMPLATE</t>
  </si>
  <si>
    <t>Prepared by Irma John-Lewis</t>
  </si>
  <si>
    <t>Instructions</t>
  </si>
  <si>
    <t>GB00BFMCN652</t>
  </si>
  <si>
    <t>Bid Price Close</t>
  </si>
  <si>
    <t>Ask Price Close</t>
  </si>
  <si>
    <t>The Data Point button, found in the ICE XL ribbon, is a flexible tool which can generate all of these outputs. It uses an intuitive syntax that can be linked to other cells.
To modify these cells, either select the desired output cell and click 'Data Point' from the ribbon, or manually change the syntax in excel.
Search for a security and include "-IDC" at the end of the identifier. Select the desired Time, Interval, Field and Fill options to be returned.</t>
  </si>
  <si>
    <t>Close</t>
  </si>
  <si>
    <t>Historical Month End Official 4pm Close</t>
  </si>
  <si>
    <t>Historical Daily Official 4pm Close</t>
  </si>
  <si>
    <t>Historical Hourly CEP</t>
  </si>
  <si>
    <t>Historical Daily CEP (3pm CEP)</t>
  </si>
  <si>
    <t>CEP Historical Weekly (3pm CEP)</t>
  </si>
  <si>
    <t>Identifier</t>
  </si>
  <si>
    <t>IssuerTicker</t>
  </si>
  <si>
    <t>Description</t>
  </si>
  <si>
    <t>Coupon</t>
  </si>
  <si>
    <t>Maturity Date</t>
  </si>
  <si>
    <t>All Asset Classes</t>
  </si>
  <si>
    <t>ICE Data Services CEP US Preferreds</t>
  </si>
  <si>
    <t>ICE Data Services CEP US MBS Pass-Throughs</t>
  </si>
  <si>
    <t>ICE Data Services CEP US MBS TBAs</t>
  </si>
  <si>
    <t>ICE Data Services CEP US Treasury Bills, Notes and Bonds</t>
  </si>
  <si>
    <t>ICE Data Services CEP US Treasury STRIPS</t>
  </si>
  <si>
    <t>ICE Data Services CEP US Agency Debentures</t>
  </si>
  <si>
    <t>ICE Data Services CEP US Corporate Investment Grade</t>
  </si>
  <si>
    <t>ICE Data Services CEP US Corporate High Yield</t>
  </si>
  <si>
    <t>ICE Data Services CEP European Money Markets</t>
  </si>
  <si>
    <t>ICE Data Services CEP Cross Regional Bonds</t>
  </si>
  <si>
    <t>ICE Data Services CEP US Municipal</t>
  </si>
  <si>
    <t>ICE Data Services CEP Long Term CDs</t>
  </si>
  <si>
    <t>ICE Data Services CEP Latin America</t>
  </si>
  <si>
    <t>ICE Data Services CEP US Municipal Money Markets</t>
  </si>
  <si>
    <t>ICE Data Services CEP US Municipal Derivatives</t>
  </si>
  <si>
    <t>ICE Data Services CEP Asian Money Markets</t>
  </si>
  <si>
    <t>ICE Data Services CEP US Money Markets</t>
  </si>
  <si>
    <t>ICE Data Services CEP European Fixed Income</t>
  </si>
  <si>
    <t>ICE Data Services CEP Asian Fixed Income</t>
  </si>
  <si>
    <t>ICE Data Services CEP Bank Loans</t>
  </si>
  <si>
    <t>ICE Data Services CEP Convertibles</t>
  </si>
  <si>
    <r>
      <rPr>
        <b/>
        <sz val="11"/>
        <rFont val="Calibri"/>
        <family val="2"/>
        <scheme val="minor"/>
      </rPr>
      <t>Note</t>
    </r>
    <r>
      <rPr>
        <sz val="11"/>
        <rFont val="Calibri"/>
        <family val="2"/>
        <scheme val="minor"/>
      </rPr>
      <t>: A Price Close using a 1 hour interval represents the last price within the hour of the time used. E.g. To get the last Bid Price as of 12:00PM, the 'Bid Price Close' field and a time of 11:00:00 will need to be inserted into the formula. This returns the last Bid Price update within the hour between 11:00:00AM and 11:59:59AM.</t>
    </r>
  </si>
  <si>
    <t>110122AC2</t>
  </si>
  <si>
    <t>00206RHD7</t>
  </si>
  <si>
    <t>401378AD6</t>
  </si>
  <si>
    <t>500631AE6</t>
  </si>
  <si>
    <t>313309AP1</t>
  </si>
  <si>
    <t>031162AA8</t>
  </si>
  <si>
    <t>IT0005441883</t>
  </si>
  <si>
    <t>cusip</t>
  </si>
  <si>
    <t>Bid Yield Close</t>
  </si>
  <si>
    <t>Ask Yield Close</t>
  </si>
  <si>
    <t>US10Y-IDC</t>
  </si>
  <si>
    <t>US30Y-IDC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</si>
</sst>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dd/yyyy\ hh:mm:ss"/>
    <numFmt numFmtId="165" formatCode="mm/dd/yyyy"/>
    <numFmt numFmtId="166" formatCode="[$-F800]dddd\,\ mmmm\ dd\,\ yyyy"/>
    <numFmt numFmtId="167" formatCode="0.0000"/>
    <numFmt numFmtId="168" formatCode="0.000000000"/>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24"/>
      <color rgb="FF71C5E8"/>
      <name val="Calibri"/>
      <family val="2"/>
      <scheme val="minor"/>
    </font>
    <font>
      <sz val="10"/>
      <name val="Calibri"/>
      <family val="2"/>
      <scheme val="minor"/>
    </font>
    <font>
      <b/>
      <sz val="11"/>
      <color theme="1"/>
      <name val="Calibri"/>
      <family val="2"/>
      <scheme val="minor"/>
    </font>
    <font>
      <b/>
      <u/>
      <sz val="11"/>
      <color theme="1"/>
      <name val="Calibri"/>
      <family val="2"/>
      <scheme val="minor"/>
    </font>
    <font>
      <u/>
      <sz val="11"/>
      <color theme="10"/>
      <name val="Calibri"/>
      <family val="2"/>
    </font>
    <font>
      <sz val="10"/>
      <name val="Arial"/>
      <family val="2"/>
    </font>
    <font>
      <b/>
      <u/>
      <sz val="11"/>
      <name val="Calibri"/>
      <family val="2"/>
      <scheme val="minor"/>
    </font>
    <font>
      <sz val="11"/>
      <name val="Calibri"/>
      <family val="2"/>
      <scheme val="minor"/>
    </font>
    <font>
      <b/>
      <sz val="11"/>
      <name val="Calibri"/>
      <family val="2"/>
      <scheme val="minor"/>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rgb="FF414445"/>
        <bgColor indexed="64"/>
      </patternFill>
    </fill>
  </fills>
  <borders count="8">
    <border>
      <left/>
      <right/>
      <top/>
      <bottom/>
      <diagonal/>
    </border>
    <border>
      <left/>
      <right/>
      <top/>
      <bottom style="thin">
        <color auto="1"/>
      </bottom>
      <diagonal/>
    </border>
    <border>
      <left/>
      <right style="thin">
        <color indexed="64"/>
      </right>
      <top style="thin">
        <color auto="1"/>
      </top>
      <bottom/>
      <diagonal/>
    </border>
    <border>
      <left/>
      <right style="thin">
        <color indexed="64"/>
      </right>
      <top/>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indexed="64"/>
      </left>
      <right/>
      <top style="thin">
        <color auto="1"/>
      </top>
      <bottom/>
      <diagonal/>
    </border>
    <border>
      <left style="hair">
        <color indexed="64"/>
      </left>
      <right style="hair">
        <color indexed="64"/>
      </right>
      <top/>
      <bottom/>
      <diagonal/>
    </border>
  </borders>
  <cellStyleXfs count="4">
    <xf numFmtId="0" fontId="0" fillId="0" borderId="0"/>
    <xf numFmtId="0" fontId="1" fillId="0" borderId="0"/>
    <xf numFmtId="0" fontId="7" fillId="0" borderId="0" applyNumberFormat="0" applyFill="0" applyBorder="0" applyAlignment="0" applyProtection="0">
      <alignment vertical="top"/>
      <protection locked="0"/>
    </xf>
    <xf numFmtId="0" fontId="8" fillId="0" borderId="0"/>
  </cellStyleXfs>
  <cellXfs count="54">
    <xf numFmtId="0" fontId="0" fillId="0" borderId="0" xfId="0"/>
    <xf numFmtId="0" fontId="3" fillId="2" borderId="0" xfId="0" applyFont="1" applyFill="1"/>
    <xf numFmtId="0" fontId="0" fillId="2" borderId="0" xfId="0" applyFill="1"/>
    <xf numFmtId="0" fontId="4" fillId="2" borderId="0" xfId="0" applyFont="1" applyFill="1" applyAlignment="1">
      <alignment horizontal="left"/>
    </xf>
    <xf numFmtId="0" fontId="5" fillId="2" borderId="0" xfId="1" applyFont="1" applyFill="1"/>
    <xf numFmtId="0" fontId="1" fillId="2" borderId="0" xfId="1" applyFill="1"/>
    <xf numFmtId="164" fontId="5" fillId="2" borderId="0" xfId="1" applyNumberFormat="1" applyFont="1" applyFill="1"/>
    <xf numFmtId="0" fontId="1" fillId="2" borderId="0" xfId="1" applyFill="1" applyAlignment="1">
      <alignment horizontal="left"/>
    </xf>
    <xf numFmtId="0" fontId="1" fillId="2" borderId="3" xfId="1" applyFont="1" applyFill="1" applyBorder="1"/>
    <xf numFmtId="0" fontId="5" fillId="2" borderId="3" xfId="1" applyFont="1" applyFill="1" applyBorder="1"/>
    <xf numFmtId="0" fontId="0" fillId="2" borderId="3" xfId="0" applyFill="1" applyBorder="1"/>
    <xf numFmtId="164" fontId="5" fillId="2" borderId="3" xfId="1" applyNumberFormat="1" applyFont="1" applyFill="1" applyBorder="1"/>
    <xf numFmtId="0" fontId="1" fillId="2" borderId="3" xfId="1" applyFill="1" applyBorder="1" applyAlignment="1">
      <alignment horizontal="left"/>
    </xf>
    <xf numFmtId="0" fontId="1" fillId="2" borderId="3" xfId="1" applyFill="1" applyBorder="1"/>
    <xf numFmtId="0" fontId="0" fillId="2" borderId="0" xfId="0" applyFill="1" applyBorder="1"/>
    <xf numFmtId="0" fontId="1" fillId="2" borderId="0" xfId="1" applyFill="1" applyBorder="1"/>
    <xf numFmtId="164" fontId="5" fillId="2" borderId="5" xfId="1" applyNumberFormat="1" applyFont="1" applyFill="1" applyBorder="1"/>
    <xf numFmtId="0" fontId="0" fillId="2" borderId="5" xfId="0" applyFill="1" applyBorder="1"/>
    <xf numFmtId="165" fontId="6" fillId="2" borderId="4" xfId="1" applyNumberFormat="1" applyFont="1" applyFill="1" applyBorder="1" applyAlignment="1">
      <alignment horizontal="center"/>
    </xf>
    <xf numFmtId="164" fontId="6" fillId="2" borderId="3" xfId="1" applyNumberFormat="1" applyFont="1" applyFill="1" applyBorder="1" applyAlignment="1">
      <alignment horizontal="center"/>
    </xf>
    <xf numFmtId="0" fontId="1" fillId="2" borderId="5" xfId="1" applyFont="1" applyFill="1" applyBorder="1"/>
    <xf numFmtId="0" fontId="5" fillId="2" borderId="5" xfId="1" applyFont="1" applyFill="1" applyBorder="1"/>
    <xf numFmtId="0" fontId="6" fillId="2" borderId="2" xfId="1" applyFont="1" applyFill="1" applyBorder="1"/>
    <xf numFmtId="0" fontId="6" fillId="2" borderId="4" xfId="1" applyFont="1" applyFill="1" applyBorder="1" applyAlignment="1">
      <alignment horizontal="center"/>
    </xf>
    <xf numFmtId="0" fontId="9" fillId="2" borderId="4" xfId="1" applyFont="1" applyFill="1" applyBorder="1" applyAlignment="1">
      <alignment horizontal="center"/>
    </xf>
    <xf numFmtId="0" fontId="6" fillId="2" borderId="0" xfId="1" applyFont="1" applyFill="1"/>
    <xf numFmtId="0" fontId="6" fillId="2" borderId="4" xfId="1" applyFont="1" applyFill="1" applyBorder="1"/>
    <xf numFmtId="165" fontId="5" fillId="2" borderId="5" xfId="1" applyNumberFormat="1" applyFont="1" applyFill="1" applyBorder="1"/>
    <xf numFmtId="166" fontId="4" fillId="2" borderId="0" xfId="0" applyNumberFormat="1" applyFont="1" applyFill="1" applyAlignment="1">
      <alignment horizontal="left"/>
    </xf>
    <xf numFmtId="0" fontId="10" fillId="2" borderId="0" xfId="1" applyFont="1" applyFill="1"/>
    <xf numFmtId="0" fontId="11" fillId="2" borderId="0" xfId="1" applyFont="1" applyFill="1"/>
    <xf numFmtId="0" fontId="12" fillId="2" borderId="7" xfId="0" applyFont="1" applyFill="1" applyBorder="1"/>
    <xf numFmtId="167" fontId="1" fillId="2" borderId="0" xfId="1" applyNumberFormat="1" applyFill="1" applyAlignment="1">
      <alignment horizontal="left"/>
    </xf>
    <xf numFmtId="167" fontId="1" fillId="2" borderId="3" xfId="1" applyNumberFormat="1" applyFill="1" applyBorder="1" applyAlignment="1">
      <alignment horizontal="left"/>
    </xf>
    <xf numFmtId="167" fontId="1" fillId="2" borderId="5" xfId="1" applyNumberFormat="1" applyFill="1" applyBorder="1" applyAlignment="1">
      <alignment horizontal="left"/>
    </xf>
    <xf numFmtId="168" fontId="1" fillId="2" borderId="0" xfId="1" applyNumberFormat="1" applyFill="1" applyAlignment="1">
      <alignment horizontal="left"/>
    </xf>
    <xf numFmtId="168" fontId="1" fillId="2" borderId="3" xfId="1" applyNumberFormat="1" applyFill="1" applyBorder="1" applyAlignment="1">
      <alignment horizontal="left"/>
    </xf>
    <xf numFmtId="49" fontId="0" fillId="2" borderId="0" xfId="0" applyNumberFormat="1" applyFill="1" applyBorder="1"/>
    <xf numFmtId="0" fontId="5" fillId="2" borderId="0" xfId="1" applyFont="1" applyFill="1" applyBorder="1"/>
    <xf numFmtId="168" fontId="1" fillId="2" borderId="0" xfId="1" applyNumberFormat="1" applyFill="1" applyBorder="1" applyAlignment="1">
      <alignment horizontal="left"/>
    </xf>
    <xf numFmtId="165" fontId="5" fillId="2" borderId="0" xfId="1" applyNumberFormat="1" applyFont="1" applyFill="1" applyBorder="1"/>
    <xf numFmtId="0" fontId="1" fillId="3" borderId="0" xfId="1" applyFill="1"/>
    <xf numFmtId="0" fontId="0" fillId="3" borderId="0" xfId="0" applyFill="1"/>
    <xf numFmtId="165" fontId="6" fillId="2" borderId="6" xfId="1" applyNumberFormat="1" applyFont="1" applyFill="1" applyBorder="1" applyAlignment="1">
      <alignment horizontal="center"/>
    </xf>
    <xf numFmtId="165" fontId="6" fillId="2" borderId="2" xfId="1" applyNumberFormat="1" applyFont="1" applyFill="1" applyBorder="1" applyAlignment="1">
      <alignment horizontal="center"/>
    </xf>
    <xf numFmtId="0" fontId="10" fillId="0" borderId="0" xfId="0" applyFont="1" applyAlignment="1">
      <alignment horizontal="left" vertical="center" wrapText="1"/>
    </xf>
    <xf numFmtId="0" fontId="0" fillId="2" borderId="0" xfId="1" applyFont="1" applyFill="1" applyAlignment="1">
      <alignment horizontal="center" vertical="center" wrapText="1"/>
    </xf>
    <xf numFmtId="0" fontId="5" fillId="2" borderId="1" xfId="1" applyFont="1" applyFill="1" applyBorder="1" applyAlignment="1">
      <alignment horizontal="center"/>
    </xf>
    <xf numFmtId="0" fontId="2" fillId="3" borderId="1" xfId="1" applyFont="1" applyFill="1" applyBorder="1" applyAlignment="1">
      <alignment horizontal="center"/>
    </xf>
    <xf numFmtId="164" fontId="6" fillId="2" borderId="0" xfId="1" applyNumberFormat="1" applyFont="1" applyFill="1" applyBorder="1" applyAlignment="1">
      <alignment horizontal="center"/>
    </xf>
    <xf numFmtId="164" fontId="6" fillId="2" borderId="3" xfId="1" applyNumberFormat="1" applyFont="1" applyFill="1" applyBorder="1" applyAlignment="1">
      <alignment horizontal="center"/>
    </xf>
    <xf numFmtId="164" fontId="6" fillId="2" borderId="6" xfId="1" applyNumberFormat="1" applyFont="1" applyFill="1" applyBorder="1" applyAlignment="1">
      <alignment horizontal="center"/>
    </xf>
    <xf numFmtId="164" fontId="6" fillId="2" borderId="2" xfId="1" applyNumberFormat="1" applyFont="1" applyFill="1" applyBorder="1" applyAlignment="1">
      <alignment horizontal="center"/>
    </xf>
    <xf numFmtId="0" fontId="9" fillId="2" borderId="0" xfId="1" applyFont="1" applyFill="1" applyAlignment="1">
      <alignment horizontal="center"/>
    </xf>
  </cellXfs>
  <cellStyles count="4">
    <cellStyle name="Hyperlink 3" xfId="2" xr:uid="{00000000-0005-0000-0000-000000000000}"/>
    <cellStyle name="Normal" xfId="0" builtinId="0"/>
    <cellStyle name="Normal 2" xfId="1" xr:uid="{00000000-0005-0000-0000-000002000000}"/>
    <cellStyle name="Normal 4" xfId="3" xr:uid="{00000000-0005-0000-0000-000003000000}"/>
  </cellStyles>
  <dxfs count="0"/>
  <tableStyles count="0" defaultTableStyle="TableStyleMedium2" defaultPivotStyle="PivotStyleLight16"/>
  <colors>
    <mruColors>
      <color rgb="FF414445"/>
      <color rgb="FF2235F9"/>
      <color rgb="FFF26407"/>
      <color rgb="FF00B5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volatileDependencies.xml><?xml version="1.0" encoding="utf-8"?>
<volTypes xmlns="http://schemas.openxmlformats.org/spreadsheetml/2006/main">
  <volType type="realTimeData">
    <main first="ice.xl">
      <tp>
        <v>7.95</v>
        <stp/>
        <stp>?500631AE6(S:IDC)</stp>
        <stp>Coupon</stp>
        <tr r="I21" s="2"/>
      </tp>
      <tp>
        <v>6.875</v>
        <stp/>
        <stp>?110122AC2(S:IDC)</stp>
        <stp>Coupon</stp>
        <tr r="I14" s="2"/>
      </tp>
      <tp>
        <v>7.12</v>
        <stp/>
        <stp>?00206RHD7(S:IDC)</stp>
        <stp>Coupon</stp>
        <tr r="I13" s="2"/>
      </tp>
      <tp>
        <v>7.6</v>
        <stp/>
        <stp>?313309AP1(S:IDC)</stp>
        <stp>Coupon</stp>
        <tr r="I27" s="2"/>
      </tp>
      <tp>
        <v>3.7</v>
        <stp/>
        <stp>?401378AD6(S:IDC)</stp>
        <stp>Coupon</stp>
        <tr r="I20" s="2"/>
      </tp>
      <tp>
        <v>62753</v>
        <stp/>
        <stp>?GB00BFMCN652(S:IDC)</stp>
        <stp>Maturity Date</stp>
        <tr r="P34" s="2"/>
      </tp>
      <tp>
        <v>2.97944225</v>
        <stp/>
        <stp>*H</stp>
        <stp>?US10Y-IDC(S:IDC)</stp>
        <stp>Ask Yield Close</stp>
        <stp>I60</stp>
        <stp>44792.5</stp>
        <tr r="M6" s="2"/>
      </tp>
      <tp>
        <v>3.21791524</v>
        <stp/>
        <stp>*H</stp>
        <stp>?US30Y-IDC(S:IDC)</stp>
        <stp>Ask Yield Close</stp>
        <stp>I60</stp>
        <stp>44792.5</stp>
        <tr r="M7" s="2"/>
      </tp>
      <tp>
        <v>3.22043437</v>
        <stp/>
        <stp>*H</stp>
        <stp>?US30Y-IDC(S:IDC)</stp>
        <stp>Bid Yield Close</stp>
        <stp>I60</stp>
        <stp>44792.5</stp>
        <tr r="L7" s="2"/>
      </tp>
      <tp>
        <v>2.9812845100000001</v>
        <stp/>
        <stp>*H</stp>
        <stp>?US10Y-IDC(S:IDC)</stp>
        <stp>Bid Yield Close</stp>
        <stp>I60</stp>
        <stp>44792.5</stp>
        <tr r="L6" s="2"/>
      </tp>
      <tp>
        <v>8.125</v>
        <stp/>
        <stp>?031162AA8(S:IDC)</stp>
        <stp>Coupon</stp>
        <tr r="I28" s="2"/>
      </tp>
      <tp>
        <v>144.45743899999999</v>
        <stp/>
        <stp>?031162AA8(S:IDC)</stp>
        <stp>Close</stp>
        <tr r="J28" s="2"/>
      </tp>
      <tp>
        <v>2.15</v>
        <stp/>
        <stp>?IT0005441883(S:IDC)</stp>
        <stp>Coupon</stp>
        <tr r="I35" s="2"/>
      </tp>
      <tp>
        <v>72151</v>
        <stp/>
        <stp>?00206RHD7(S:IDC)</stp>
        <stp>Maturity Date</stp>
        <tr r="P13" s="2"/>
      </tp>
      <tp t="s">
        <v>UNITED STATES TREASURY BONDS</v>
        <stp/>
        <stp>?US30Y-IDC(S:IDC)</stp>
        <stp>Description</stp>
        <tr r="Q7" s="2"/>
      </tp>
      <tp t="s">
        <v>UNITED STATES TREASURY NOTES</v>
        <stp/>
        <stp>?US10Y-IDC(S:IDC)</stp>
        <stp>Description</stp>
        <tr r="Q6" s="2"/>
      </tp>
      <tp>
        <v>48441</v>
        <stp/>
        <stp>?US10Y-IDC(S:IDC)</stp>
        <stp>Maturity Date</stp>
        <tr r="P6" s="2"/>
      </tp>
      <tp>
        <v>55746</v>
        <stp/>
        <stp>?US30Y-IDC(S:IDC)</stp>
        <stp>Maturity Date</stp>
        <tr r="P7" s="2"/>
      </tp>
      <tp>
        <v>62115</v>
        <stp/>
        <stp>?401378AD6(S:IDC)</stp>
        <stp>Maturity Date</stp>
        <tr r="P20" s="2"/>
      </tp>
      <tp>
        <v>72046</v>
        <stp/>
        <stp>?031162AA8(S:IDC)</stp>
        <stp>Maturity Date</stp>
        <tr r="P28" s="2"/>
      </tp>
      <tp t="s">
        <v>91282CFF3</v>
        <stp/>
        <stp>US10Y-IDC</stp>
        <stp>cusip</stp>
        <tr r="H6" s="2"/>
      </tp>
      <tp t="s">
        <v>UKIN</v>
        <stp/>
        <stp>?GB00BFMCN652(S:IDC)</stp>
        <stp>IssuerTicker</stp>
        <tr r="H34" s="2"/>
      </tp>
      <tp>
        <v>72168</v>
        <stp/>
        <stp>?110122AC2(S:IDC)</stp>
        <stp>Maturity Date</stp>
        <tr r="P14" s="2"/>
      </tp>
      <tp>
        <v>71681</v>
        <stp/>
        <stp>?500631AE6(S:IDC)</stp>
        <stp>Maturity Date</stp>
        <tr r="P21" s="2"/>
      </tp>
      <tp>
        <v>125.99280299999999</v>
        <stp/>
        <stp>?313309AP1(S:IDC)</stp>
        <stp>Close</stp>
        <tr r="J27" s="2"/>
      </tp>
      <tp t="s">
        <v>FDX</v>
        <stp/>
        <stp>?313309AP1(S:IDC)</stp>
        <stp>IssuerTicker</stp>
        <tr r="H27" s="2"/>
      </tp>
      <tp t="s">
        <v>KORELE</v>
        <stp/>
        <stp>?500631AE6(S:IDC)</stp>
        <stp>IssuerTicker</stp>
        <tr r="H21" s="2"/>
      </tp>
      <tp t="s">
        <v>BMY</v>
        <stp/>
        <stp>?110122AC2(S:IDC)</stp>
        <stp>IssuerTicker</stp>
        <tr r="H14" s="2"/>
      </tp>
      <tp t="s">
        <v>GUARDN</v>
        <stp/>
        <stp>?401378AD6(S:IDC)</stp>
        <stp>IssuerTicker</stp>
        <tr r="H20" s="2"/>
      </tp>
      <tp t="s">
        <v>AMGN</v>
        <stp/>
        <stp>?031162AA8(S:IDC)</stp>
        <stp>IssuerTicker</stp>
        <tr r="H28" s="2"/>
      </tp>
      <tp t="s">
        <v>AT&amp;T INC</v>
        <stp/>
        <stp>?00206RHD7(S:IDC)</stp>
        <stp>Description</stp>
        <tr r="Q13" s="2"/>
      </tp>
      <tp>
        <v>81.742000000000004</v>
        <stp/>
        <stp>*H</stp>
        <stp>?GB00BFMCN652(S:IDC)</stp>
        <stp>Close</stp>
        <stp>D</stp>
        <stp>44771</stp>
        <tr r="J34" s="2"/>
      </tp>
      <tp>
        <v>78.635400000000004</v>
        <stp/>
        <stp>*H</stp>
        <stp>?GB00BFMCN652(S:IDC)</stp>
        <stp>Close</stp>
        <stp>D</stp>
        <stp>44742</stp>
        <tr r="K34" s="2"/>
      </tp>
      <tp>
        <v>82.64</v>
        <stp/>
        <stp>*H</stp>
        <stp>?GB00BFMCN652(S:IDC)</stp>
        <stp>Close</stp>
        <stp>D</stp>
        <stp>44712</stp>
        <tr r="L34" s="2"/>
      </tp>
      <tp>
        <v>94.268000000000001</v>
        <stp/>
        <stp>*H</stp>
        <stp>?GB00BFMCN652(S:IDC)</stp>
        <stp>Close</stp>
        <stp>D</stp>
        <stp>44680</stp>
        <tr r="M34" s="2"/>
      </tp>
      <tp>
        <v>101.761</v>
        <stp/>
        <stp>*H</stp>
        <stp>?GB00BFMCN652(S:IDC)</stp>
        <stp>Close</stp>
        <stp>D</stp>
        <stp>44651</stp>
        <tr r="N34" s="2"/>
      </tp>
      <tp>
        <v>107.709</v>
        <stp/>
        <stp>*H</stp>
        <stp>?GB00BFMCN652(S:IDC)</stp>
        <stp>Close</stp>
        <stp>D</stp>
        <stp>44620</stp>
        <tr r="O34" s="2"/>
      </tp>
      <tp t="s">
        <v>T</v>
        <stp/>
        <stp>?00206RHD7(S:IDC)</stp>
        <stp>IssuerTicker</stp>
        <tr r="H13" s="2"/>
      </tp>
      <tp t="s">
        <v>912810TJ7</v>
        <stp/>
        <stp>?US30Y-IDC(S:IDC)</stp>
        <stp>cusip</stp>
        <tr r="H7" s="2"/>
      </tp>
      <tp>
        <v>72137</v>
        <stp/>
        <stp>?313309AP1(S:IDC)</stp>
        <stp>Maturity Date</stp>
        <tr r="P27" s="2"/>
      </tp>
      <tp>
        <v>69.492000000000004</v>
        <stp/>
        <stp>*H</stp>
        <stp>?IT0005441883(S:IDC)</stp>
        <stp>Close</stp>
        <stp>D</stp>
        <stp>44712</stp>
        <tr r="L35" s="2"/>
      </tp>
      <tp>
        <v>66.391999999999996</v>
        <stp/>
        <stp>*H</stp>
        <stp>?IT0005441883(S:IDC)</stp>
        <stp>Close</stp>
        <stp>D</stp>
        <stp>44742</stp>
        <tr r="K35" s="2"/>
      </tp>
      <tp>
        <v>72.47</v>
        <stp/>
        <stp>*H</stp>
        <stp>?IT0005441883(S:IDC)</stp>
        <stp>Close</stp>
        <stp>D</stp>
        <stp>44771</stp>
        <tr r="J35" s="2"/>
      </tp>
      <tp>
        <v>73.564999999999998</v>
        <stp/>
        <stp>*H</stp>
        <stp>?IT0005441883(S:IDC)</stp>
        <stp>Close</stp>
        <stp>D</stp>
        <stp>44680</stp>
        <tr r="M35" s="2"/>
      </tp>
      <tp>
        <v>86.674400000000006</v>
        <stp/>
        <stp>*H</stp>
        <stp>?IT0005441883(S:IDC)</stp>
        <stp>Close</stp>
        <stp>D</stp>
        <stp>44620</stp>
        <tr r="O35" s="2"/>
      </tp>
      <tp>
        <v>85.264799999999994</v>
        <stp/>
        <stp>*H</stp>
        <stp>?IT0005441883(S:IDC)</stp>
        <stp>Close</stp>
        <stp>D</stp>
        <stp>44651</stp>
        <tr r="N35" s="2"/>
      </tp>
      <tp t="s">
        <v>ITALY</v>
        <stp/>
        <stp>?IT0005441883(S:IDC)</stp>
        <stp>IssuerTicker</stp>
        <tr r="H35" s="2"/>
      </tp>
      <tp>
        <v>1.625</v>
        <stp/>
        <stp>?GB00BFMCN652(S:IDC)</stp>
        <stp>Coupon</stp>
        <tr r="I34" s="2"/>
      </tp>
      <tp t="s">
        <v>BRISTOL-MYERS SQUIBB COMPANY</v>
        <stp/>
        <stp>?110122AC2(S:IDC)</stp>
        <stp>Description</stp>
        <tr r="Q14" s="2"/>
      </tp>
      <tp t="s">
        <v>AMGEN INC.</v>
        <stp/>
        <stp>?031162AA8(S:IDC)</stp>
        <stp>Description</stp>
        <tr r="Q28" s="2"/>
      </tp>
      <tp t="s">
        <v>KOREA ELECTRIC POWER CORP.</v>
        <stp/>
        <stp>?500631AE6(S:IDC)</stp>
        <stp>Description</stp>
        <tr r="Q21" s="2"/>
      </tp>
      <tp t="s">
        <v>FEDERAL EXPRESS CORPORATION</v>
        <stp/>
        <stp>?313309AP1(S:IDC)</stp>
        <stp>Description</stp>
        <tr r="Q27" s="2"/>
      </tp>
      <tp t="s">
        <v>GUARDIAN LIFE INSURANCE COMPANY OF AMERICA</v>
        <stp/>
        <stp>?401378AD6(S:IDC)</stp>
        <stp>Description</stp>
        <tr r="Q20" s="2"/>
      </tp>
      <tp>
        <v>124.95548599999999</v>
        <stp/>
        <stp>*H</stp>
        <stp>?00206RHD7(S:IDC)</stp>
        <stp>Ask Price Close</stp>
        <stp>I60</stp>
        <stp>44789.5833333333</stp>
        <tr r="O13" s="2"/>
      </tp>
      <tp>
        <v>124.432991</v>
        <stp/>
        <stp>*H</stp>
        <stp>?00206RHD7(S:IDC)</stp>
        <stp>Ask Price Close</stp>
        <stp>I60</stp>
        <stp>44791.5833333333</stp>
        <tr r="K13" s="2"/>
      </tp>
      <tp>
        <v>124.272519</v>
        <stp/>
        <stp>*H</stp>
        <stp>?00206RHD7(S:IDC)</stp>
        <stp>Ask Price Close</stp>
        <stp>I60</stp>
        <stp>44790.5833333333</stp>
        <tr r="M13" s="2"/>
      </tp>
      <tp>
        <v>3.21959449</v>
        <stp/>
        <stp>*H</stp>
        <stp>?US30Y-IDC(S:IDC)</stp>
        <stp>Bid Yield Close</stp>
        <stp>I60</stp>
        <stp>44792.4583333333</stp>
        <tr r="N7" s="2"/>
      </tp>
      <tp>
        <v>3.2153977399999998</v>
        <stp/>
        <stp>*H</stp>
        <stp>?US30Y-IDC(S:IDC)</stp>
        <stp>Bid Yield Close</stp>
        <stp>I60</stp>
        <stp>44792.5416666667</stp>
        <tr r="J7" s="2"/>
      </tp>
      <tp>
        <v>2.9849700399999999</v>
        <stp/>
        <stp>*H</stp>
        <stp>?US10Y-IDC(S:IDC)</stp>
        <stp>Bid Yield Close</stp>
        <stp>I60</stp>
        <stp>44792.4583333333</stp>
        <tr r="N6" s="2"/>
      </tp>
      <tp>
        <v>2.9720765600000001</v>
        <stp/>
        <stp>*H</stp>
        <stp>?US10Y-IDC(S:IDC)</stp>
        <stp>Bid Yield Close</stp>
        <stp>I60</stp>
        <stp>44792.5416666667</stp>
        <tr r="J6" s="2"/>
      </tp>
      <tp>
        <v>144.289052</v>
        <stp/>
        <stp>*H</stp>
        <stp>?031162AA8(S:IDC)</stp>
        <stp>Close</stp>
        <stp>D</stp>
        <stp>44790</stp>
        <tr r="K28" s="2"/>
      </tp>
      <tp>
        <v>145.218062</v>
        <stp/>
        <stp>*H</stp>
        <stp>?031162AA8(S:IDC)</stp>
        <stp>Close</stp>
        <stp>D</stp>
        <stp>44788</stp>
        <tr r="M28" s="2"/>
      </tp>
      <tp>
        <v>145.68280999999999</v>
        <stp/>
        <stp>*H</stp>
        <stp>?031162AA8(S:IDC)</stp>
        <stp>Close</stp>
        <stp>D</stp>
        <stp>44789</stp>
        <tr r="L28" s="2"/>
      </tp>
      <tp>
        <v>143.999427</v>
        <stp/>
        <stp>*H</stp>
        <stp>?031162AA8(S:IDC)</stp>
        <stp>Close</stp>
        <stp>D</stp>
        <stp>44784</stp>
        <tr r="O28" s="2"/>
      </tp>
      <tp>
        <v>145.15684999999999</v>
        <stp/>
        <stp>*H</stp>
        <stp>?031162AA8(S:IDC)</stp>
        <stp>Close</stp>
        <stp>D</stp>
        <stp>44785</stp>
        <tr r="N28" s="2"/>
      </tp>
      <tp>
        <v>76.204943999999998</v>
        <stp/>
        <stp>*H</stp>
        <stp>?401378AD6(S:IDC)</stp>
        <stp>Ask Price Close</stp>
        <stp>I60</stp>
        <stp>44784.5833333333</stp>
        <tr r="M20" s="2"/>
      </tp>
      <tp>
        <v>76.489587999999998</v>
        <stp/>
        <stp>*H</stp>
        <stp>?401378AD6(S:IDC)</stp>
        <stp>Ask Price Close</stp>
        <stp>I60</stp>
        <stp>44791.5833333333</stp>
        <tr r="K20" s="2"/>
      </tp>
      <tp>
        <v>77.737048000000001</v>
        <stp/>
        <stp>*H</stp>
        <stp>?401378AD6(S:IDC)</stp>
        <stp>Ask Price Close</stp>
        <stp>I60</stp>
        <stp>44777.5833333333</stp>
        <tr r="O20" s="2"/>
      </tp>
      <tp>
        <v>131.114452</v>
        <stp/>
        <stp>*H</stp>
        <stp>?110122AC2(S:IDC)</stp>
        <stp>Ask Price Close</stp>
        <stp>I60</stp>
        <stp>44789.5833333333</stp>
        <tr r="O14" s="2"/>
      </tp>
      <tp>
        <v>130.71688800000001</v>
        <stp/>
        <stp>*H</stp>
        <stp>?110122AC2(S:IDC)</stp>
        <stp>Ask Price Close</stp>
        <stp>I60</stp>
        <stp>44790.5833333333</stp>
        <tr r="M14" s="2"/>
      </tp>
      <tp>
        <v>130.774385</v>
        <stp/>
        <stp>*H</stp>
        <stp>?110122AC2(S:IDC)</stp>
        <stp>Ask Price Close</stp>
        <stp>I60</stp>
        <stp>44791.5833333333</stp>
        <tr r="K14" s="2"/>
      </tp>
      <tp>
        <v>161.47521399999999</v>
        <stp/>
        <stp>*H</stp>
        <stp>?500631AE6(S:IDC)</stp>
        <stp>Ask Price Close</stp>
        <stp>I60</stp>
        <stp>44791.5833333333</stp>
        <tr r="K21" s="2"/>
      </tp>
      <tp>
        <v>162.182728</v>
        <stp/>
        <stp>*H</stp>
        <stp>?500631AE6(S:IDC)</stp>
        <stp>Ask Price Close</stp>
        <stp>I60</stp>
        <stp>44784.5833333333</stp>
        <tr r="M21" s="2"/>
      </tp>
      <tp>
        <v>169.069075</v>
        <stp/>
        <stp>*H</stp>
        <stp>?500631AE6(S:IDC)</stp>
        <stp>Ask Price Close</stp>
        <stp>I60</stp>
        <stp>44777.5833333333</stp>
        <tr r="O21" s="2"/>
      </tp>
      <tp>
        <v>74.952729000000005</v>
        <stp/>
        <stp>*H</stp>
        <stp>?401378AD6(S:IDC)</stp>
        <stp>Bid Price Close</stp>
        <stp>I60</stp>
        <stp>44784.5833333333</stp>
        <tr r="L20" s="2"/>
      </tp>
      <tp>
        <v>75.241039999999998</v>
        <stp/>
        <stp>*H</stp>
        <stp>?401378AD6(S:IDC)</stp>
        <stp>Bid Price Close</stp>
        <stp>I60</stp>
        <stp>44791.5833333333</stp>
        <tr r="J20" s="2"/>
      </tp>
      <tp>
        <v>76.725482999999997</v>
        <stp/>
        <stp>*H</stp>
        <stp>?401378AD6(S:IDC)</stp>
        <stp>Bid Price Close</stp>
        <stp>I60</stp>
        <stp>44777.5833333333</stp>
        <tr r="N20" s="2"/>
      </tp>
      <tp>
        <v>158.627162</v>
        <stp/>
        <stp>*H</stp>
        <stp>?500631AE6(S:IDC)</stp>
        <stp>Bid Price Close</stp>
        <stp>I60</stp>
        <stp>44791.5833333333</stp>
        <tr r="J21" s="2"/>
      </tp>
      <tp>
        <v>159.26002800000001</v>
        <stp/>
        <stp>*H</stp>
        <stp>?500631AE6(S:IDC)</stp>
        <stp>Bid Price Close</stp>
        <stp>I60</stp>
        <stp>44784.5833333333</stp>
        <tr r="L21" s="2"/>
      </tp>
      <tp>
        <v>165.97452000000001</v>
        <stp/>
        <stp>*H</stp>
        <stp>?500631AE6(S:IDC)</stp>
        <stp>Bid Price Close</stp>
        <stp>I60</stp>
        <stp>44777.5833333333</stp>
        <tr r="N21" s="2"/>
      </tp>
      <tp>
        <v>128.91431600000001</v>
        <stp/>
        <stp>*H</stp>
        <stp>?110122AC2(S:IDC)</stp>
        <stp>Bid Price Close</stp>
        <stp>I60</stp>
        <stp>44789.5833333333</stp>
        <tr r="N14" s="2"/>
      </tp>
      <tp>
        <v>128.608181</v>
        <stp/>
        <stp>*H</stp>
        <stp>?110122AC2(S:IDC)</stp>
        <stp>Bid Price Close</stp>
        <stp>I60</stp>
        <stp>44791.5833333333</stp>
        <tr r="J14" s="2"/>
      </tp>
      <tp>
        <v>128.57348300000001</v>
        <stp/>
        <stp>*H</stp>
        <stp>?110122AC2(S:IDC)</stp>
        <stp>Bid Price Close</stp>
        <stp>I60</stp>
        <stp>44790.5833333333</stp>
        <tr r="L14" s="2"/>
      </tp>
      <tp>
        <v>62884</v>
        <stp/>
        <stp>?IT0005441883(S:IDC)</stp>
        <stp>Maturity Date</stp>
        <tr r="P35" s="2"/>
      </tp>
      <tp t="s">
        <v>ITALY (REPUBLIC OF)</v>
        <stp/>
        <stp>?IT0005441883(S:IDC)</stp>
        <stp>Description</stp>
        <tr r="Q35" s="2"/>
      </tp>
      <tp t="s">
        <v>UNITED KINGDOM OF GREAT BRITAIN AND NORTHERN IRELAND</v>
        <stp/>
        <stp>?GB00BFMCN652(S:IDC)</stp>
        <stp>Description</stp>
        <tr r="Q34" s="2"/>
      </tp>
      <tp>
        <v>126.6207</v>
        <stp/>
        <stp>*H</stp>
        <stp>?313309AP1(S:IDC)</stp>
        <stp>Close</stp>
        <stp>D</stp>
        <stp>44790</stp>
        <tr r="K27" s="2"/>
      </tp>
      <tp>
        <v>126.86333</v>
        <stp/>
        <stp>*H</stp>
        <stp>?313309AP1(S:IDC)</stp>
        <stp>Close</stp>
        <stp>D</stp>
        <stp>44785</stp>
        <tr r="N27" s="2"/>
      </tp>
      <tp>
        <v>125.909148</v>
        <stp/>
        <stp>*H</stp>
        <stp>?313309AP1(S:IDC)</stp>
        <stp>Close</stp>
        <stp>D</stp>
        <stp>44784</stp>
        <tr r="O27" s="2"/>
      </tp>
      <tp>
        <v>128.08279300000001</v>
        <stp/>
        <stp>*H</stp>
        <stp>?313309AP1(S:IDC)</stp>
        <stp>Close</stp>
        <stp>D</stp>
        <stp>44789</stp>
        <tr r="L27" s="2"/>
      </tp>
      <tp>
        <v>128.039143</v>
        <stp/>
        <stp>*H</stp>
        <stp>?313309AP1(S:IDC)</stp>
        <stp>Close</stp>
        <stp>D</stp>
        <stp>44788</stp>
        <tr r="M27" s="2"/>
      </tp>
      <tp>
        <v>2.9702359700000001</v>
        <stp/>
        <stp>*H</stp>
        <stp>?US10Y-IDC(S:IDC)</stp>
        <stp>Ask Yield Close</stp>
        <stp>I60</stp>
        <stp>44792.5416666667</stp>
        <tr r="K6" s="2"/>
      </tp>
      <tp>
        <v>2.9812845100000001</v>
        <stp/>
        <stp>*H</stp>
        <stp>?US10Y-IDC(S:IDC)</stp>
        <stp>Ask Yield Close</stp>
        <stp>I60</stp>
        <stp>44792.4583333333</stp>
        <tr r="O6" s="2"/>
      </tp>
      <tp>
        <v>124.527728</v>
        <stp/>
        <stp>*H</stp>
        <stp>?00206RHD7(S:IDC)</stp>
        <stp>Bid Price Close</stp>
        <stp>I60</stp>
        <stp>44789.5833333333</stp>
        <tr r="N13" s="2"/>
      </tp>
      <tp>
        <v>123.849166</v>
        <stp/>
        <stp>*H</stp>
        <stp>?00206RHD7(S:IDC)</stp>
        <stp>Bid Price Close</stp>
        <stp>I60</stp>
        <stp>44790.5833333333</stp>
        <tr r="L13" s="2"/>
      </tp>
      <tp>
        <v>124.008602</v>
        <stp/>
        <stp>*H</stp>
        <stp>?00206RHD7(S:IDC)</stp>
        <stp>Bid Price Close</stp>
        <stp>I60</stp>
        <stp>44791.5833333333</stp>
        <tr r="J13" s="2"/>
      </tp>
      <tp>
        <v>3.2137202999999999</v>
        <stp/>
        <stp>*H</stp>
        <stp>?US30Y-IDC(S:IDC)</stp>
        <stp>Ask Yield Close</stp>
        <stp>I60</stp>
        <stp>44792.5416666667</stp>
        <tr r="K7" s="2"/>
      </tp>
      <tp>
        <v>3.2170759000000002</v>
        <stp/>
        <stp>*H</stp>
        <stp>?US30Y-IDC(S:IDC)</stp>
        <stp>Ask Yield Close</stp>
        <stp>I60</stp>
        <stp>44792.4583333333</stp>
        <tr r="O7" s="2"/>
      </tp>
      <tp>
        <v>2.75</v>
        <stp/>
        <stp>?US10Y-IDC(S:IDC)</stp>
        <stp>Coupon</stp>
        <tr r="I6" s="2"/>
      </tp>
      <tp>
        <v>3</v>
        <stp/>
        <stp>?US30Y-IDC(S:IDC)</stp>
        <stp>Coupon</stp>
        <tr r="I7" s="2"/>
      </tp>
    </main>
  </volType>
</volTypes>
</file>

<file path=xl/_rels/workbook.xml.rels><?xml version="1.0" encoding="UTF-8" standalone="yes"?>
<Relationships xmlns="http://schemas.openxmlformats.org/package/2006/relationships"><Relationship Id="rId8" Type="http://schemas.openxmlformats.org/officeDocument/2006/relationships/volatileDependencies" Target="volatileDependencie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1495044</xdr:colOff>
      <xdr:row>8</xdr:row>
      <xdr:rowOff>112776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49680" y="365760"/>
          <a:ext cx="1464564" cy="1210056"/>
        </a:xfrm>
        <a:prstGeom prst="rect">
          <a:avLst/>
        </a:prstGeom>
      </xdr:spPr>
    </xdr:pic>
    <xdr:clientData/>
  </xdr:twoCellAnchor>
  <xdr:twoCellAnchor editAs="oneCell">
    <xdr:from>
      <xdr:col>2</xdr:col>
      <xdr:colOff>0</xdr:colOff>
      <xdr:row>2</xdr:row>
      <xdr:rowOff>0</xdr:rowOff>
    </xdr:from>
    <xdr:to>
      <xdr:col>2</xdr:col>
      <xdr:colOff>1464564</xdr:colOff>
      <xdr:row>8</xdr:row>
      <xdr:rowOff>112776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249680" y="365760"/>
          <a:ext cx="1464564" cy="1210056"/>
        </a:xfrm>
        <a:prstGeom prst="rect">
          <a:avLst/>
        </a:prstGeom>
      </xdr:spPr>
    </xdr:pic>
    <xdr:clientData/>
  </xdr:twoCellAnchor>
  <xdr:twoCellAnchor editAs="oneCell">
    <xdr:from>
      <xdr:col>2</xdr:col>
      <xdr:colOff>0</xdr:colOff>
      <xdr:row>2</xdr:row>
      <xdr:rowOff>0</xdr:rowOff>
    </xdr:from>
    <xdr:to>
      <xdr:col>2</xdr:col>
      <xdr:colOff>1495044</xdr:colOff>
      <xdr:row>8</xdr:row>
      <xdr:rowOff>112776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249680" y="365760"/>
          <a:ext cx="1495044" cy="12100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531159</xdr:colOff>
      <xdr:row>0</xdr:row>
      <xdr:rowOff>28388</xdr:rowOff>
    </xdr:from>
    <xdr:to>
      <xdr:col>3</xdr:col>
      <xdr:colOff>28687</xdr:colOff>
      <xdr:row>3</xdr:row>
      <xdr:rowOff>169274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32012" y="28388"/>
          <a:ext cx="685351" cy="7123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DesktopClientSupport@ic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235F9"/>
  </sheetPr>
  <dimension ref="C11:C14"/>
  <sheetViews>
    <sheetView workbookViewId="0"/>
  </sheetViews>
  <sheetFormatPr defaultColWidth="9.08984375" defaultRowHeight="14.5" x14ac:dyDescent="0.35"/>
  <cols>
    <col min="1" max="2" width="9.08984375" style="2"/>
    <col min="3" max="3" width="44.36328125" style="2" bestFit="1" customWidth="1"/>
    <col min="4" max="16384" width="9.08984375" style="2"/>
  </cols>
  <sheetData>
    <row r="11" spans="3:3" ht="31" x14ac:dyDescent="0.7">
      <c r="C11" s="1" t="s">
        <v>0</v>
      </c>
    </row>
    <row r="13" spans="3:3" x14ac:dyDescent="0.35">
      <c r="C13" s="3" t="s">
        <v>1</v>
      </c>
    </row>
    <row r="14" spans="3:3" x14ac:dyDescent="0.35">
      <c r="C14" s="28">
        <v>44512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5E2"/>
  </sheetPr>
  <dimension ref="A1:AE39"/>
  <sheetViews>
    <sheetView tabSelected="1" zoomScale="60" zoomScaleNormal="60" workbookViewId="0">
      <selection activeCell="U8" sqref="U8"/>
    </sheetView>
  </sheetViews>
  <sheetFormatPr defaultRowHeight="14.5" x14ac:dyDescent="0.35"/>
  <cols>
    <col min="1" max="1" width="1.453125" style="42" customWidth="1"/>
    <col min="2" max="4" width="8.90625" style="42"/>
    <col min="5" max="5" width="1.453125" style="42" customWidth="1"/>
    <col min="6" max="6" width="8.90625" style="2"/>
    <col min="7" max="7" width="15.08984375" style="2" bestFit="1" customWidth="1"/>
    <col min="8" max="8" width="11.36328125" style="2" bestFit="1" customWidth="1"/>
    <col min="9" max="9" width="7.6328125" style="2" bestFit="1" customWidth="1"/>
    <col min="10" max="10" width="19.36328125" style="2" bestFit="1" customWidth="1"/>
    <col min="11" max="11" width="14.36328125" style="2" bestFit="1" customWidth="1"/>
    <col min="12" max="12" width="18.90625" style="2" bestFit="1" customWidth="1"/>
    <col min="13" max="13" width="14.36328125" style="2" bestFit="1" customWidth="1"/>
    <col min="14" max="14" width="18.54296875" style="2" bestFit="1" customWidth="1"/>
    <col min="15" max="15" width="14.36328125" style="2" bestFit="1" customWidth="1"/>
    <col min="16" max="16" width="13.6328125" style="2" bestFit="1" customWidth="1"/>
    <col min="17" max="17" width="58.90625" style="2" bestFit="1" customWidth="1"/>
    <col min="18" max="28" width="8.90625" style="2"/>
  </cols>
  <sheetData>
    <row r="1" spans="1:31" x14ac:dyDescent="0.35">
      <c r="A1" s="41"/>
      <c r="B1" s="41"/>
      <c r="C1" s="41"/>
      <c r="D1" s="41"/>
      <c r="E1" s="41"/>
    </row>
    <row r="2" spans="1:31" x14ac:dyDescent="0.35">
      <c r="A2" s="41"/>
      <c r="B2" s="41"/>
      <c r="C2" s="41"/>
      <c r="D2" s="41"/>
      <c r="E2" s="41"/>
    </row>
    <row r="3" spans="1:31" x14ac:dyDescent="0.35">
      <c r="A3" s="41"/>
      <c r="B3" s="41"/>
      <c r="C3" s="41"/>
      <c r="D3" s="41"/>
      <c r="E3" s="41"/>
      <c r="G3" s="47" t="s">
        <v>10</v>
      </c>
      <c r="H3" s="47"/>
      <c r="I3" s="47"/>
      <c r="J3" s="47"/>
      <c r="K3" s="47"/>
      <c r="L3" s="47"/>
      <c r="M3" s="47"/>
      <c r="N3" s="47"/>
      <c r="O3" s="47"/>
      <c r="P3" s="47"/>
      <c r="Q3" s="47"/>
    </row>
    <row r="4" spans="1:31" x14ac:dyDescent="0.35">
      <c r="A4" s="41"/>
      <c r="B4" s="41"/>
      <c r="C4" s="41"/>
      <c r="D4" s="41"/>
      <c r="E4" s="41"/>
      <c r="G4" s="22" t="s">
        <v>13</v>
      </c>
      <c r="H4" s="26" t="s">
        <v>48</v>
      </c>
      <c r="I4" s="23" t="s">
        <v>16</v>
      </c>
      <c r="J4" s="49" t="str">
        <f ca="1">TEXT(WORKDAY(TODAY(),0),"MM/DD/YYYY")&amp;" "&amp;TEXT(TIME(HOUR(NOW()),0,0),"H:MMAM/PM") &amp; " CEP"</f>
        <v>08/19/2022 2:00PM CEP</v>
      </c>
      <c r="K4" s="50"/>
      <c r="L4" s="51" t="str">
        <f ca="1">TEXT(WORKDAY(TODAY(),0),"MM/DD/YYYY")&amp;" "&amp;TEXT(TIME(HOUR(NOW()),0,0)-TIME(1,0,0),"H:MMAM/PM") &amp; " CEP"</f>
        <v>08/19/2022 1:00PM CEP</v>
      </c>
      <c r="M4" s="52"/>
      <c r="N4" s="49" t="str">
        <f ca="1">TEXT(WORKDAY(TODAY(),0),"MM/DD/YYYY")&amp;" "&amp;TEXT(TIME(HOUR(NOW()),0,0)-TIME(2,0,0),"H:MMAM/PM") &amp; " CEP"</f>
        <v>08/19/2022 12:00PM CEP</v>
      </c>
      <c r="O4" s="50"/>
      <c r="P4" s="19" t="s">
        <v>17</v>
      </c>
      <c r="Q4" s="24" t="s">
        <v>15</v>
      </c>
      <c r="AC4" s="2"/>
      <c r="AD4" s="2"/>
      <c r="AE4" s="2"/>
    </row>
    <row r="5" spans="1:31" x14ac:dyDescent="0.35">
      <c r="A5" s="41"/>
      <c r="B5" s="48" t="s">
        <v>2</v>
      </c>
      <c r="C5" s="48"/>
      <c r="D5" s="48"/>
      <c r="E5" s="41"/>
      <c r="G5" s="8"/>
      <c r="H5" s="20"/>
      <c r="I5" s="20"/>
      <c r="J5" s="6" t="s">
        <v>49</v>
      </c>
      <c r="K5" s="11" t="s">
        <v>50</v>
      </c>
      <c r="L5" s="6" t="s">
        <v>49</v>
      </c>
      <c r="M5" s="11" t="s">
        <v>50</v>
      </c>
      <c r="N5" s="6" t="s">
        <v>49</v>
      </c>
      <c r="O5" s="11" t="s">
        <v>50</v>
      </c>
      <c r="P5" s="11"/>
      <c r="Q5" s="20"/>
      <c r="AC5" s="2"/>
      <c r="AD5" s="2"/>
      <c r="AE5" s="2"/>
    </row>
    <row r="6" spans="1:31" x14ac:dyDescent="0.35">
      <c r="A6" s="41"/>
      <c r="B6" s="41"/>
      <c r="C6" s="41"/>
      <c r="D6" s="41"/>
      <c r="E6" s="41"/>
      <c r="G6" s="9" t="s">
        <v>51</v>
      </c>
      <c r="H6" s="21" t="str">
        <f>RTD("ice.xl",,$G6,H$4)</f>
        <v>91282CFF3</v>
      </c>
      <c r="I6" s="21">
        <f>RTD("ice.xl",,"?" &amp; $G6 &amp; "(S:IDC)",I$4)</f>
        <v>2.75</v>
      </c>
      <c r="J6" s="35">
        <f ca="1">RTD("ice.xl", , "*H", "?" &amp; $G6 &amp; "(S:IDC)", $J$5, "I60",TODAY()+TIME(HOUR(NOW()),0,0)-TIME(1,0,0))</f>
        <v>2.9720765600000001</v>
      </c>
      <c r="K6" s="36">
        <f ca="1">RTD("ice.xl", , "*H", "?" &amp; $G6 &amp; "(S:IDC)", $K$5, "I60",TODAY()+TIME(HOUR(NOW()),0,0)-TIME(1,0,0))</f>
        <v>2.9702359700000001</v>
      </c>
      <c r="L6" s="35">
        <f ca="1">RTD("ice.xl", , "*H", "?" &amp; $G6 &amp; "(S:IDC)", $L$5, "I60",TODAY()+TIME(HOUR(NOW()),0,0)-TIME(2,0,0))</f>
        <v>2.9812845100000001</v>
      </c>
      <c r="M6" s="36">
        <f ca="1">RTD("ice.xl", , "*H", "?" &amp; $G6 &amp; "(S:IDC)", $M$5, "I60",TODAY()+TIME(HOUR(NOW()),0,0)-TIME(2,0,0))</f>
        <v>2.97944225</v>
      </c>
      <c r="N6" s="35">
        <f ca="1">RTD("ice.xl", , "*H", "?" &amp; $G6 &amp; "(S:IDC)", $N$5, "I60",TODAY()+TIME(HOUR(NOW()),0,0)-TIME(3,0,0))</f>
        <v>2.9849700399999999</v>
      </c>
      <c r="O6" s="36">
        <f ca="1">RTD("ice.xl", , "*H", "?" &amp; $G6 &amp; "(S:IDC)", $O$5, "I60",TODAY()+TIME(HOUR(NOW()),0,0)-TIME(3,0,0))</f>
        <v>2.9812845100000001</v>
      </c>
      <c r="P6" s="27">
        <f>RTD("ice.xl",,"?" &amp; $G6 &amp; "(S:IDC)",P$4)</f>
        <v>48441</v>
      </c>
      <c r="Q6" s="21" t="str">
        <f>RTD("ice.xl",,"?" &amp; $G6 &amp; "(S:IDC)",Q$4)</f>
        <v>UNITED STATES TREASURY NOTES</v>
      </c>
      <c r="AC6" s="2"/>
      <c r="AD6" s="2"/>
      <c r="AE6" s="2"/>
    </row>
    <row r="7" spans="1:31" ht="15" customHeight="1" x14ac:dyDescent="0.35">
      <c r="A7" s="41"/>
      <c r="B7" s="46" t="s">
        <v>6</v>
      </c>
      <c r="C7" s="46"/>
      <c r="D7" s="46"/>
      <c r="E7" s="41"/>
      <c r="G7" s="9" t="s">
        <v>52</v>
      </c>
      <c r="H7" s="21" t="str">
        <f>RTD("ice.xl",,"?" &amp; $G7 &amp; "(S:IDC)",H$4)</f>
        <v>912810TJ7</v>
      </c>
      <c r="I7" s="21">
        <f>RTD("ice.xl",,"?" &amp; $G7 &amp; "(S:IDC)",I$4)</f>
        <v>3</v>
      </c>
      <c r="J7" s="35">
        <f ca="1">RTD("ice.xl", , "*H", "?" &amp; $G7 &amp; "(S:IDC)", $J$5, "I60",TODAY()+TIME(HOUR(NOW()),0,0)-TIME(1,0,0))</f>
        <v>3.2153977399999998</v>
      </c>
      <c r="K7" s="36">
        <f ca="1">RTD("ice.xl", , "*H", "?" &amp; $G7 &amp; "(S:IDC)", $K$5, "I60",TODAY()+TIME(HOUR(NOW()),0,0)-TIME(1,0,0))</f>
        <v>3.2137202999999999</v>
      </c>
      <c r="L7" s="35">
        <f ca="1">RTD("ice.xl", , "*H", "?" &amp; $G7 &amp; "(S:IDC)", $L$5, "I60",TODAY()+TIME(HOUR(NOW()),0,0)-TIME(2,0,0))</f>
        <v>3.22043437</v>
      </c>
      <c r="M7" s="36">
        <f ca="1">RTD("ice.xl", , "*H", "?" &amp; $G7 &amp; "(S:IDC)", $M$5, "I60",TODAY()+TIME(HOUR(NOW()),0,0)-TIME(2,0,0))</f>
        <v>3.21791524</v>
      </c>
      <c r="N7" s="35">
        <f ca="1">RTD("ice.xl", , "*H", "?" &amp; $G7 &amp; "(S:IDC)", $N$5, "I60",TODAY()+TIME(HOUR(NOW()),0,0)-TIME(3,0,0))</f>
        <v>3.21959449</v>
      </c>
      <c r="O7" s="36">
        <f ca="1">RTD("ice.xl", , "*H", "?" &amp; $G7 &amp; "(S:IDC)", $O$5, "I60",TODAY()+TIME(HOUR(NOW()),0,0)-TIME(3,0,0))</f>
        <v>3.2170759000000002</v>
      </c>
      <c r="P7" s="27">
        <f>RTD("ice.xl",,"?" &amp; $G7 &amp; "(S:IDC)",P$4)</f>
        <v>55746</v>
      </c>
      <c r="Q7" s="21" t="str">
        <f>RTD("ice.xl",,"?" &amp; $G7 &amp; "(S:IDC)",Q$4)</f>
        <v>UNITED STATES TREASURY BONDS</v>
      </c>
      <c r="AC7" s="2"/>
    </row>
    <row r="8" spans="1:31" x14ac:dyDescent="0.35">
      <c r="A8" s="41"/>
      <c r="B8" s="46"/>
      <c r="C8" s="46"/>
      <c r="D8" s="46"/>
      <c r="E8" s="41"/>
      <c r="G8" s="10"/>
      <c r="H8" s="21"/>
      <c r="I8" s="21"/>
      <c r="J8" s="35"/>
      <c r="K8" s="36"/>
      <c r="L8" s="35"/>
      <c r="M8" s="36"/>
      <c r="N8" s="35"/>
      <c r="O8" s="36"/>
      <c r="P8" s="27"/>
      <c r="Q8" s="21"/>
      <c r="AC8" s="2"/>
    </row>
    <row r="9" spans="1:31" x14ac:dyDescent="0.35">
      <c r="A9" s="41"/>
      <c r="B9" s="46"/>
      <c r="C9" s="46"/>
      <c r="D9" s="46"/>
      <c r="E9" s="41"/>
      <c r="G9" s="37"/>
      <c r="H9" s="38"/>
      <c r="I9" s="38"/>
      <c r="J9" s="39"/>
      <c r="K9" s="39"/>
      <c r="L9" s="39"/>
      <c r="M9" s="39"/>
      <c r="N9" s="39"/>
      <c r="O9" s="39"/>
      <c r="P9" s="40"/>
      <c r="Q9" s="38"/>
      <c r="AC9" s="2"/>
      <c r="AD9" s="2"/>
    </row>
    <row r="10" spans="1:31" x14ac:dyDescent="0.35">
      <c r="A10" s="41"/>
      <c r="B10" s="46"/>
      <c r="C10" s="46"/>
      <c r="D10" s="46"/>
      <c r="E10" s="41"/>
      <c r="G10" s="47" t="s">
        <v>11</v>
      </c>
      <c r="H10" s="47"/>
      <c r="I10" s="47"/>
      <c r="J10" s="47"/>
      <c r="K10" s="47"/>
      <c r="L10" s="47"/>
      <c r="M10" s="47"/>
      <c r="N10" s="47"/>
      <c r="O10" s="47"/>
      <c r="P10" s="47"/>
      <c r="Q10" s="47"/>
      <c r="AC10" s="2"/>
      <c r="AD10" s="2"/>
    </row>
    <row r="11" spans="1:31" x14ac:dyDescent="0.35">
      <c r="A11" s="41"/>
      <c r="B11" s="46"/>
      <c r="C11" s="46"/>
      <c r="D11" s="46"/>
      <c r="E11" s="41"/>
      <c r="G11" s="25" t="s">
        <v>13</v>
      </c>
      <c r="H11" s="26" t="s">
        <v>14</v>
      </c>
      <c r="I11" s="23" t="s">
        <v>16</v>
      </c>
      <c r="J11" s="43">
        <f ca="1">WORKDAY(TODAY(),-1)</f>
        <v>44791</v>
      </c>
      <c r="K11" s="44"/>
      <c r="L11" s="43">
        <f ca="1">WORKDAY(TODAY(),-2)</f>
        <v>44790</v>
      </c>
      <c r="M11" s="44"/>
      <c r="N11" s="43">
        <f ca="1">WORKDAY(TODAY(),-3)</f>
        <v>44789</v>
      </c>
      <c r="O11" s="44"/>
      <c r="P11" s="19" t="s">
        <v>17</v>
      </c>
      <c r="Q11" s="24" t="s">
        <v>15</v>
      </c>
      <c r="AC11" s="2"/>
      <c r="AD11" s="2"/>
      <c r="AE11" s="2"/>
    </row>
    <row r="12" spans="1:31" x14ac:dyDescent="0.35">
      <c r="A12" s="41"/>
      <c r="B12" s="46"/>
      <c r="C12" s="46"/>
      <c r="D12" s="46"/>
      <c r="E12" s="41"/>
      <c r="G12" s="8"/>
      <c r="H12" s="20"/>
      <c r="I12" s="20"/>
      <c r="J12" s="6" t="s">
        <v>4</v>
      </c>
      <c r="K12" s="11" t="s">
        <v>5</v>
      </c>
      <c r="L12" s="6" t="s">
        <v>4</v>
      </c>
      <c r="M12" s="11" t="s">
        <v>5</v>
      </c>
      <c r="N12" s="6" t="s">
        <v>4</v>
      </c>
      <c r="O12" s="11" t="s">
        <v>5</v>
      </c>
      <c r="P12" s="11"/>
      <c r="Q12" s="20"/>
      <c r="AC12" s="2"/>
    </row>
    <row r="13" spans="1:31" x14ac:dyDescent="0.35">
      <c r="A13" s="41"/>
      <c r="B13" s="46"/>
      <c r="C13" s="46"/>
      <c r="D13" s="46"/>
      <c r="E13" s="41"/>
      <c r="G13" s="9" t="s">
        <v>42</v>
      </c>
      <c r="H13" s="21" t="str">
        <f>RTD("ice.xl",,"?" &amp; $G13 &amp; "(S:IDC)",H$11)</f>
        <v>T</v>
      </c>
      <c r="I13" s="21">
        <f>RTD("ice.xl",,"?" &amp; $G13 &amp; "(S:IDC)",I$11)</f>
        <v>7.12</v>
      </c>
      <c r="J13" s="32">
        <f ca="1">RTD("ice.xl",,"*H","?"&amp;$G13&amp;"(S:IDC)",$J$12,"I60",WORKDAY(TODAY(),-1)+TIME(14,0,0))</f>
        <v>124.008602</v>
      </c>
      <c r="K13" s="33">
        <f ca="1">RTD("ice.xl", , "*H", "?" &amp; $G13 &amp; "(S:IDC)", $K$12, "I60", WORKDAY(TODAY(),-1)+TIME(14,0,0))</f>
        <v>124.432991</v>
      </c>
      <c r="L13" s="32">
        <f ca="1">RTD("ice.xl", , "*H", "?" &amp; $G13 &amp; "(S:IDC)", $L$12, "I60",WORKDAY(TODAY(),-2)+TIME(14,0,0))</f>
        <v>123.849166</v>
      </c>
      <c r="M13" s="33">
        <f ca="1">RTD("ice.xl", , "*H", "?" &amp; $G13 &amp; "(S:IDC)", $M$12, "I60",WORKDAY(TODAY(),-2)+TIME(14,0,0))</f>
        <v>124.272519</v>
      </c>
      <c r="N13" s="32">
        <f ca="1">RTD("ice.xl", , "*H", "?" &amp; $G13 &amp; "(S:IDC)", $N$12, "I60", WORKDAY(TODAY(),-3)+TIME(14,0,0))</f>
        <v>124.527728</v>
      </c>
      <c r="O13" s="33">
        <f ca="1">RTD("ice.xl", , "*H", "?" &amp; $G13 &amp; "(S:IDC)", $O$12, "I60",WORKDAY(TODAY(),-3)+TIME(14,0,0))</f>
        <v>124.95548599999999</v>
      </c>
      <c r="P13" s="27">
        <f>RTD("ice.xl",,"?" &amp; $G13 &amp; "(S:IDC)",P$11)</f>
        <v>72151</v>
      </c>
      <c r="Q13" s="21" t="str">
        <f>RTD("ice.xl",,"?" &amp; $G13 &amp; "(S:IDC)",Q$11)</f>
        <v>AT&amp;T INC</v>
      </c>
      <c r="AC13" s="2"/>
    </row>
    <row r="14" spans="1:31" x14ac:dyDescent="0.35">
      <c r="A14" s="41"/>
      <c r="B14" s="46"/>
      <c r="C14" s="46"/>
      <c r="D14" s="46"/>
      <c r="E14" s="41"/>
      <c r="G14" s="9" t="s">
        <v>41</v>
      </c>
      <c r="H14" s="21" t="str">
        <f>RTD("ice.xl",,"?" &amp; $G14 &amp; "(S:IDC)",H$11)</f>
        <v>BMY</v>
      </c>
      <c r="I14" s="21">
        <f>RTD("ice.xl",,"?" &amp; $G14 &amp; "(S:IDC)",I$11)</f>
        <v>6.875</v>
      </c>
      <c r="J14" s="32">
        <f ca="1">RTD("ice.xl",,"*H","?"&amp;$G14&amp;"(S:IDC)",$J$12,"I60",WORKDAY(TODAY(),-1)+TIME(14,0,0))</f>
        <v>128.608181</v>
      </c>
      <c r="K14" s="33">
        <f ca="1">RTD("ice.xl", , "*H", "?" &amp; $G14 &amp; "(S:IDC)", $K$12, "I60", WORKDAY(TODAY(),-1)+TIME(14,0,0))</f>
        <v>130.774385</v>
      </c>
      <c r="L14" s="32">
        <f ca="1">RTD("ice.xl", , "*H", "?" &amp; $G14 &amp; "(S:IDC)", $L$12, "I60",WORKDAY(TODAY(),-2)+TIME(14,0,0))</f>
        <v>128.57348300000001</v>
      </c>
      <c r="M14" s="33">
        <f ca="1">RTD("ice.xl", , "*H", "?" &amp; $G14 &amp; "(S:IDC)", $M$12, "I60",WORKDAY(TODAY(),-2)+TIME(14,0,0))</f>
        <v>130.71688800000001</v>
      </c>
      <c r="N14" s="32">
        <f ca="1">RTD("ice.xl", , "*H", "?" &amp; $G14 &amp; "(S:IDC)", $N$12, "I60",WORKDAY(TODAY(),-3)+TIME(14,0,0))</f>
        <v>128.91431600000001</v>
      </c>
      <c r="O14" s="33">
        <f ca="1">RTD("ice.xl", , "*H", "?" &amp; $G14 &amp; "(S:IDC)", $O$12, "I60",WORKDAY(TODAY(),-3)+TIME(14,0,0))</f>
        <v>131.114452</v>
      </c>
      <c r="P14" s="27">
        <f>RTD("ice.xl",,"?" &amp; $G14 &amp; "(S:IDC)",P$11)</f>
        <v>72168</v>
      </c>
      <c r="Q14" s="21" t="str">
        <f>RTD("ice.xl",,"?" &amp; $G14 &amp; "(S:IDC)",Q$11)</f>
        <v>BRISTOL-MYERS SQUIBB COMPANY</v>
      </c>
      <c r="AC14" s="2"/>
      <c r="AD14" s="2"/>
      <c r="AE14" s="2"/>
    </row>
    <row r="15" spans="1:31" x14ac:dyDescent="0.35">
      <c r="A15" s="41"/>
      <c r="B15" s="46"/>
      <c r="C15" s="46"/>
      <c r="D15" s="46"/>
      <c r="E15" s="41"/>
      <c r="G15" s="13"/>
      <c r="H15" s="21"/>
      <c r="I15" s="21"/>
      <c r="J15" s="32"/>
      <c r="K15" s="33"/>
      <c r="L15" s="32"/>
      <c r="M15" s="33"/>
      <c r="N15" s="32"/>
      <c r="O15" s="33"/>
      <c r="P15" s="27"/>
      <c r="Q15" s="21"/>
      <c r="AC15" s="2"/>
      <c r="AD15" s="2"/>
      <c r="AE15" s="2"/>
    </row>
    <row r="16" spans="1:31" x14ac:dyDescent="0.35">
      <c r="A16" s="41"/>
      <c r="B16" s="46"/>
      <c r="C16" s="46"/>
      <c r="D16" s="46"/>
      <c r="E16" s="41"/>
      <c r="G16" s="15"/>
      <c r="H16" s="15"/>
      <c r="I16" s="15"/>
      <c r="J16" s="5"/>
      <c r="K16" s="15"/>
      <c r="L16" s="5"/>
      <c r="M16" s="14"/>
      <c r="O16" s="14"/>
      <c r="P16" s="15"/>
      <c r="AC16" s="2"/>
      <c r="AD16" s="2"/>
    </row>
    <row r="17" spans="1:31" x14ac:dyDescent="0.35">
      <c r="A17" s="41"/>
      <c r="B17" s="46"/>
      <c r="C17" s="46"/>
      <c r="D17" s="46"/>
      <c r="E17" s="41"/>
      <c r="G17" s="47" t="s">
        <v>12</v>
      </c>
      <c r="H17" s="47"/>
      <c r="I17" s="47"/>
      <c r="J17" s="47"/>
      <c r="K17" s="47"/>
      <c r="L17" s="47"/>
      <c r="M17" s="47"/>
      <c r="N17" s="47"/>
      <c r="O17" s="47"/>
      <c r="P17" s="47"/>
      <c r="Q17" s="47"/>
    </row>
    <row r="18" spans="1:31" x14ac:dyDescent="0.35">
      <c r="A18" s="41"/>
      <c r="B18" s="46"/>
      <c r="C18" s="46"/>
      <c r="D18" s="46"/>
      <c r="E18" s="41"/>
      <c r="G18" s="25" t="s">
        <v>13</v>
      </c>
      <c r="H18" s="26" t="s">
        <v>14</v>
      </c>
      <c r="I18" s="23" t="s">
        <v>16</v>
      </c>
      <c r="J18" s="43">
        <f ca="1">WORKDAY(TODAY(),-1)</f>
        <v>44791</v>
      </c>
      <c r="K18" s="44"/>
      <c r="L18" s="43">
        <f ca="1">WORKDAY(J18,-5)</f>
        <v>44784</v>
      </c>
      <c r="M18" s="44"/>
      <c r="N18" s="43">
        <f ca="1">WORKDAY(L18,-5)</f>
        <v>44777</v>
      </c>
      <c r="O18" s="44"/>
      <c r="P18" s="19" t="s">
        <v>17</v>
      </c>
      <c r="Q18" s="24" t="s">
        <v>15</v>
      </c>
      <c r="AC18" s="2"/>
    </row>
    <row r="19" spans="1:31" x14ac:dyDescent="0.35">
      <c r="A19" s="41"/>
      <c r="B19" s="46"/>
      <c r="C19" s="46"/>
      <c r="D19" s="46"/>
      <c r="E19" s="41"/>
      <c r="G19" s="8"/>
      <c r="H19" s="20"/>
      <c r="I19" s="20"/>
      <c r="J19" s="6" t="s">
        <v>4</v>
      </c>
      <c r="K19" s="11" t="s">
        <v>5</v>
      </c>
      <c r="L19" s="6" t="s">
        <v>4</v>
      </c>
      <c r="M19" s="11" t="s">
        <v>5</v>
      </c>
      <c r="N19" s="6" t="s">
        <v>4</v>
      </c>
      <c r="O19" s="11" t="s">
        <v>5</v>
      </c>
      <c r="P19" s="11"/>
      <c r="Q19" s="20"/>
      <c r="AC19" s="2"/>
      <c r="AD19" s="2"/>
      <c r="AE19" s="2"/>
    </row>
    <row r="20" spans="1:31" x14ac:dyDescent="0.35">
      <c r="A20" s="41"/>
      <c r="B20" s="46"/>
      <c r="C20" s="46"/>
      <c r="D20" s="46"/>
      <c r="E20" s="41"/>
      <c r="G20" s="9" t="s">
        <v>43</v>
      </c>
      <c r="H20" s="21" t="str">
        <f>RTD("ice.xl",,"?" &amp; $G20 &amp; "(S:IDC)",H$18)</f>
        <v>GUARDN</v>
      </c>
      <c r="I20" s="21">
        <f>RTD("ice.xl",,"?" &amp; $G20 &amp; "(S:IDC)",I$18)</f>
        <v>3.7</v>
      </c>
      <c r="J20" s="32">
        <f ca="1">RTD("ice.xl", , "*H", "?" &amp; $G20 &amp; "(S:IDC)", $J$19, "I60",WORKDAY(TODAY(),-1)+TIME(14,0,0))</f>
        <v>75.241039999999998</v>
      </c>
      <c r="K20" s="33">
        <f ca="1">RTD("ice.xl", , "*H", "?" &amp; $G20 &amp; "(S:IDC)", $K$19, "I60", WORKDAY(TODAY(),-1)+TIME(14,0,0))</f>
        <v>76.489587999999998</v>
      </c>
      <c r="L20" s="32">
        <f ca="1">RTD("ice.xl", , "*H", "?" &amp; $G20 &amp; "(S:IDC)", $L$19, "I60",WORKDAY(TODAY(),-6)+TIME(14,0,0))</f>
        <v>74.952729000000005</v>
      </c>
      <c r="M20" s="33">
        <f ca="1">RTD("ice.xl", , "*H", "?" &amp; $G20 &amp; "(S:IDC)", $M$19, "I60", WORKDAY(TODAY(),-6)+TIME(14,0,0))</f>
        <v>76.204943999999998</v>
      </c>
      <c r="N20" s="32">
        <f ca="1">RTD("ice.xl", , "*H", "?" &amp; $G20 &amp; "(S:IDC)", $N$19, "I60", WORKDAY(TODAY(),-11)+TIME(14,0,0))</f>
        <v>76.725482999999997</v>
      </c>
      <c r="O20" s="33">
        <f ca="1">RTD("ice.xl", , "*H", "?" &amp; $G20 &amp; "(S:IDC)", $O$19, "I60", WORKDAY(TODAY(),-11)+TIME(14,0,0))</f>
        <v>77.737048000000001</v>
      </c>
      <c r="P20" s="27">
        <f>RTD("ice.xl",,"?" &amp; $G20 &amp; "(S:IDC)",P$18)</f>
        <v>62115</v>
      </c>
      <c r="Q20" s="21" t="str">
        <f>RTD("ice.xl",,"?" &amp; $G20 &amp; "(S:IDC)",Q$18)</f>
        <v>GUARDIAN LIFE INSURANCE COMPANY OF AMERICA</v>
      </c>
      <c r="AC20" s="2"/>
      <c r="AD20" s="2"/>
      <c r="AE20" s="2"/>
    </row>
    <row r="21" spans="1:31" x14ac:dyDescent="0.35">
      <c r="A21" s="41"/>
      <c r="B21" s="46"/>
      <c r="C21" s="46"/>
      <c r="D21" s="46"/>
      <c r="E21" s="41"/>
      <c r="G21" s="9" t="s">
        <v>44</v>
      </c>
      <c r="H21" s="21" t="str">
        <f>RTD("ice.xl",,"?" &amp; $G21 &amp; "(S:IDC)",H$18)</f>
        <v>KORELE</v>
      </c>
      <c r="I21" s="21">
        <f>RTD("ice.xl",,"?" &amp; $G21 &amp; "(S:IDC)",I$18)</f>
        <v>7.95</v>
      </c>
      <c r="J21" s="32">
        <f ca="1">RTD("ice.xl", , "*H", "?" &amp; $G21 &amp; "(S:IDC)", $J$19, "I60",WORKDAY(TODAY(),-1)+TIME(14,0,0))</f>
        <v>158.627162</v>
      </c>
      <c r="K21" s="33">
        <f ca="1">RTD("ice.xl", , "*H", "?" &amp; $G21 &amp; "(S:IDC)", $K$19, "I60",WORKDAY(TODAY(),-1)+TIME(14,0,0))</f>
        <v>161.47521399999999</v>
      </c>
      <c r="L21" s="32">
        <f ca="1">RTD("ice.xl", , "*H", "?" &amp; $G21 &amp; "(S:IDC)", $L$19, "I60", WORKDAY(TODAY(),-6)+TIME(14,0,0))</f>
        <v>159.26002800000001</v>
      </c>
      <c r="M21" s="33">
        <f ca="1">RTD("ice.xl", , "*H", "?" &amp; $G21 &amp; "(S:IDC)", $M$19, "I60", WORKDAY(TODAY(),-6)+TIME(14,0,0))</f>
        <v>162.182728</v>
      </c>
      <c r="N21" s="32">
        <f ca="1">RTD("ice.xl", , "*H", "?" &amp; $G21 &amp; "(S:IDC)", $N$19, "I60", WORKDAY(TODAY(),-11)+TIME(14,0,0))</f>
        <v>165.97452000000001</v>
      </c>
      <c r="O21" s="33">
        <f ca="1">RTD("ice.xl", , "*H", "?" &amp; $G21 &amp; "(S:IDC)", $O$19, "I60", WORKDAY(TODAY(),-11)+TIME(14,0,0))</f>
        <v>169.069075</v>
      </c>
      <c r="P21" s="27">
        <f>RTD("ice.xl",,"?" &amp; $G21 &amp; "(S:IDC)",P$18)</f>
        <v>71681</v>
      </c>
      <c r="Q21" s="21" t="str">
        <f>RTD("ice.xl",,"?" &amp; $G21 &amp; "(S:IDC)",Q$18)</f>
        <v>KOREA ELECTRIC POWER CORP.</v>
      </c>
      <c r="AC21" s="2"/>
      <c r="AD21" s="2"/>
      <c r="AE21" s="2"/>
    </row>
    <row r="22" spans="1:31" x14ac:dyDescent="0.35">
      <c r="A22" s="41"/>
      <c r="B22" s="46"/>
      <c r="C22" s="46"/>
      <c r="D22" s="46"/>
      <c r="E22" s="41"/>
      <c r="G22" s="9"/>
      <c r="H22" s="21"/>
      <c r="I22" s="21"/>
      <c r="J22" s="7"/>
      <c r="K22" s="12"/>
      <c r="L22" s="7"/>
      <c r="M22" s="12"/>
      <c r="N22" s="7"/>
      <c r="O22" s="12"/>
      <c r="P22" s="12"/>
      <c r="Q22" s="21"/>
      <c r="AC22" s="2"/>
    </row>
    <row r="23" spans="1:31" x14ac:dyDescent="0.35">
      <c r="A23" s="41"/>
      <c r="B23" s="46"/>
      <c r="C23" s="46"/>
      <c r="D23" s="46"/>
      <c r="E23" s="41"/>
      <c r="G23" s="15"/>
      <c r="H23" s="15"/>
      <c r="I23" s="15"/>
      <c r="J23" s="5"/>
      <c r="K23" s="15"/>
      <c r="L23" s="5"/>
      <c r="M23" s="14"/>
      <c r="O23" s="14"/>
      <c r="P23" s="15"/>
    </row>
    <row r="24" spans="1:31" x14ac:dyDescent="0.35">
      <c r="A24" s="41"/>
      <c r="B24" s="46"/>
      <c r="C24" s="46"/>
      <c r="D24" s="46"/>
      <c r="E24" s="41"/>
      <c r="G24" s="47" t="s">
        <v>9</v>
      </c>
      <c r="H24" s="47"/>
      <c r="I24" s="47"/>
      <c r="J24" s="47"/>
      <c r="K24" s="47"/>
      <c r="L24" s="47"/>
      <c r="M24" s="47"/>
      <c r="N24" s="47"/>
      <c r="O24" s="47"/>
      <c r="P24" s="47"/>
      <c r="Q24" s="47"/>
    </row>
    <row r="25" spans="1:31" x14ac:dyDescent="0.35">
      <c r="A25" s="41"/>
      <c r="B25" s="46"/>
      <c r="C25" s="46"/>
      <c r="D25" s="46"/>
      <c r="E25" s="41"/>
      <c r="G25" s="25" t="s">
        <v>13</v>
      </c>
      <c r="H25" s="26" t="s">
        <v>14</v>
      </c>
      <c r="I25" s="23" t="s">
        <v>16</v>
      </c>
      <c r="J25" s="18">
        <f ca="1">WORKDAY(TODAY(),-1)</f>
        <v>44791</v>
      </c>
      <c r="K25" s="18">
        <f ca="1">WORKDAY(J25,-1)</f>
        <v>44790</v>
      </c>
      <c r="L25" s="18">
        <f t="shared" ref="L25:O25" ca="1" si="0">WORKDAY(K25,-1)</f>
        <v>44789</v>
      </c>
      <c r="M25" s="18">
        <f t="shared" ca="1" si="0"/>
        <v>44788</v>
      </c>
      <c r="N25" s="18">
        <f t="shared" ca="1" si="0"/>
        <v>44785</v>
      </c>
      <c r="O25" s="18">
        <f t="shared" ca="1" si="0"/>
        <v>44784</v>
      </c>
      <c r="P25" s="19" t="s">
        <v>17</v>
      </c>
      <c r="Q25" s="24" t="s">
        <v>15</v>
      </c>
      <c r="AC25" s="2"/>
    </row>
    <row r="26" spans="1:31" x14ac:dyDescent="0.35">
      <c r="A26" s="41"/>
      <c r="B26" s="46"/>
      <c r="C26" s="46"/>
      <c r="D26" s="46"/>
      <c r="E26" s="41"/>
      <c r="G26" s="8"/>
      <c r="H26" s="20"/>
      <c r="I26" s="8"/>
      <c r="J26" s="16" t="s">
        <v>7</v>
      </c>
      <c r="K26" s="16" t="s">
        <v>7</v>
      </c>
      <c r="L26" s="16" t="s">
        <v>7</v>
      </c>
      <c r="M26" s="16" t="s">
        <v>7</v>
      </c>
      <c r="N26" s="16" t="s">
        <v>7</v>
      </c>
      <c r="O26" s="16" t="s">
        <v>7</v>
      </c>
      <c r="P26" s="16"/>
      <c r="Q26" s="20"/>
      <c r="AC26" s="2"/>
    </row>
    <row r="27" spans="1:31" x14ac:dyDescent="0.35">
      <c r="A27" s="41"/>
      <c r="B27" s="46"/>
      <c r="C27" s="46"/>
      <c r="D27" s="46"/>
      <c r="E27" s="41"/>
      <c r="G27" s="9" t="s">
        <v>45</v>
      </c>
      <c r="H27" s="21" t="str">
        <f>RTD("ice.xl",,"?" &amp; $G27 &amp; "(S:IDC)",H$25)</f>
        <v>FDX</v>
      </c>
      <c r="I27" s="21">
        <f>RTD("ice.xl",,"?" &amp; $G27 &amp; "(S:IDC)",I$25)</f>
        <v>7.6</v>
      </c>
      <c r="J27" s="34">
        <f>RTD("ice.xl",,"?" &amp; $G27 &amp; "(S:IDC)",J$26)</f>
        <v>125.99280299999999</v>
      </c>
      <c r="K27" s="34">
        <f ca="1">RTD("ice.xl", , "*H", "?" &amp; $G27 &amp; "(S:IDC)", $K$26, "D", K$25)</f>
        <v>126.6207</v>
      </c>
      <c r="L27" s="34">
        <f ca="1">RTD("ice.xl", , "*H", "?" &amp; $G27 &amp; "(S:IDC)", $L$26, "D", L$25)</f>
        <v>128.08279300000001</v>
      </c>
      <c r="M27" s="34">
        <f ca="1">RTD("ice.xl", , "*H", "?" &amp; $G27 &amp; "(S:IDC)", $M$26, "D", M$25)</f>
        <v>128.039143</v>
      </c>
      <c r="N27" s="34">
        <f ca="1">RTD("ice.xl", , "*H", "?" &amp; $G27 &amp; "(S:IDC)", $N$26, "D", N$25)</f>
        <v>126.86333</v>
      </c>
      <c r="O27" s="34">
        <f ca="1">RTD("ice.xl", , "*H", "?" &amp; $G27 &amp; "(S:IDC)", $O$26, "D", O$25)</f>
        <v>125.909148</v>
      </c>
      <c r="P27" s="27">
        <f>RTD("ice.xl",,"?" &amp; $G27 &amp; "(S:IDC)",P$25)</f>
        <v>72137</v>
      </c>
      <c r="Q27" s="21" t="str">
        <f>RTD("ice.xl",,"?" &amp; $G27 &amp; "(S:IDC)",Q$25)</f>
        <v>FEDERAL EXPRESS CORPORATION</v>
      </c>
      <c r="AC27" s="2"/>
    </row>
    <row r="28" spans="1:31" x14ac:dyDescent="0.35">
      <c r="A28" s="41"/>
      <c r="B28" s="41"/>
      <c r="C28" s="41"/>
      <c r="D28" s="41"/>
      <c r="E28" s="41"/>
      <c r="G28" s="9" t="s">
        <v>46</v>
      </c>
      <c r="H28" s="21" t="str">
        <f>RTD("ice.xl",,"?" &amp; $G28 &amp; "(S:IDC)",H$25)</f>
        <v>AMGN</v>
      </c>
      <c r="I28" s="21">
        <f>RTD("ice.xl",,"?" &amp; $G28 &amp; "(S:IDC)",I$25)</f>
        <v>8.125</v>
      </c>
      <c r="J28" s="34">
        <f>RTD("ice.xl",,"?" &amp; $G28 &amp; "(S:IDC)",J$26)</f>
        <v>144.45743899999999</v>
      </c>
      <c r="K28" s="34">
        <f ca="1">RTD("ice.xl", , "*H", "?" &amp; $G28 &amp; "(S:IDC)", $K$26, "D", K$25)</f>
        <v>144.289052</v>
      </c>
      <c r="L28" s="34">
        <f ca="1">RTD("ice.xl", , "*H", "?" &amp; $G28 &amp; "(S:IDC)", $L$26, "D", L$25)</f>
        <v>145.68280999999999</v>
      </c>
      <c r="M28" s="34">
        <f ca="1">RTD("ice.xl", , "*H", "?" &amp; $G28 &amp; "(S:IDC)", $M$26, "D", M$25)</f>
        <v>145.218062</v>
      </c>
      <c r="N28" s="34">
        <f ca="1">RTD("ice.xl", , "*H", "?" &amp; $G28 &amp; "(S:IDC)", $N$26, "D", N$25)</f>
        <v>145.15684999999999</v>
      </c>
      <c r="O28" s="34">
        <f ca="1">RTD("ice.xl", , "*H", "?" &amp; $G28 &amp; "(S:IDC)", $O$26, "D", O$25)</f>
        <v>143.999427</v>
      </c>
      <c r="P28" s="27">
        <f>RTD("ice.xl",,"?" &amp; $G28 &amp; "(S:IDC)",P$25)</f>
        <v>72046</v>
      </c>
      <c r="Q28" s="21" t="str">
        <f>RTD("ice.xl",,"?" &amp; $G28 &amp; "(S:IDC)",Q$25)</f>
        <v>AMGEN INC.</v>
      </c>
      <c r="AC28" s="2"/>
    </row>
    <row r="29" spans="1:31" x14ac:dyDescent="0.35">
      <c r="A29" s="41"/>
      <c r="B29" s="41"/>
      <c r="C29" s="41"/>
      <c r="D29" s="41"/>
      <c r="E29" s="41"/>
      <c r="G29" s="10"/>
      <c r="H29" s="17"/>
      <c r="I29" s="10"/>
      <c r="J29" s="17"/>
      <c r="K29" s="10"/>
      <c r="L29" s="17"/>
      <c r="M29" s="10"/>
      <c r="N29" s="17"/>
      <c r="O29" s="10"/>
      <c r="P29" s="10"/>
      <c r="Q29" s="17"/>
      <c r="AC29" s="2"/>
    </row>
    <row r="30" spans="1:31" x14ac:dyDescent="0.35">
      <c r="A30" s="41"/>
      <c r="B30" s="41"/>
      <c r="C30" s="41"/>
      <c r="D30" s="41"/>
      <c r="E30" s="41"/>
      <c r="G30" s="15"/>
      <c r="H30" s="15"/>
      <c r="I30" s="15"/>
      <c r="J30" s="5"/>
      <c r="K30" s="15"/>
      <c r="L30" s="5"/>
      <c r="M30" s="14"/>
      <c r="O30" s="14"/>
      <c r="P30" s="15"/>
    </row>
    <row r="31" spans="1:31" x14ac:dyDescent="0.35">
      <c r="G31" s="47" t="s">
        <v>8</v>
      </c>
      <c r="H31" s="47"/>
      <c r="I31" s="47"/>
      <c r="J31" s="47"/>
      <c r="K31" s="47"/>
      <c r="L31" s="47"/>
      <c r="M31" s="47"/>
      <c r="N31" s="47"/>
      <c r="O31" s="47"/>
      <c r="P31" s="47"/>
      <c r="Q31" s="47"/>
    </row>
    <row r="32" spans="1:31" x14ac:dyDescent="0.35">
      <c r="G32" s="25" t="s">
        <v>13</v>
      </c>
      <c r="H32" s="26" t="s">
        <v>14</v>
      </c>
      <c r="I32" s="23" t="s">
        <v>16</v>
      </c>
      <c r="J32" s="18">
        <f ca="1">WORKDAY(EOMONTH(TODAY(),-1)-7,5)</f>
        <v>44771</v>
      </c>
      <c r="K32" s="18">
        <f ca="1">WORKDAY(EOMONTH(J32,-1)-7,5)</f>
        <v>44742</v>
      </c>
      <c r="L32" s="18">
        <f t="shared" ref="L32:O32" ca="1" si="1">WORKDAY(EOMONTH(K32,-1)-7,5)</f>
        <v>44712</v>
      </c>
      <c r="M32" s="18">
        <f t="shared" ca="1" si="1"/>
        <v>44680</v>
      </c>
      <c r="N32" s="18">
        <f t="shared" ca="1" si="1"/>
        <v>44651</v>
      </c>
      <c r="O32" s="18">
        <f t="shared" ca="1" si="1"/>
        <v>44620</v>
      </c>
      <c r="P32" s="19" t="s">
        <v>17</v>
      </c>
      <c r="Q32" s="24" t="s">
        <v>15</v>
      </c>
      <c r="AC32" s="2"/>
    </row>
    <row r="33" spans="6:29" x14ac:dyDescent="0.35">
      <c r="G33" s="8"/>
      <c r="H33" s="20"/>
      <c r="I33" s="8"/>
      <c r="J33" s="16" t="s">
        <v>7</v>
      </c>
      <c r="K33" s="16" t="s">
        <v>7</v>
      </c>
      <c r="L33" s="16" t="s">
        <v>7</v>
      </c>
      <c r="M33" s="16" t="s">
        <v>7</v>
      </c>
      <c r="N33" s="16" t="s">
        <v>7</v>
      </c>
      <c r="O33" s="16" t="s">
        <v>7</v>
      </c>
      <c r="P33" s="16"/>
      <c r="Q33" s="20"/>
      <c r="AC33" s="2"/>
    </row>
    <row r="34" spans="6:29" x14ac:dyDescent="0.35">
      <c r="G34" s="9" t="s">
        <v>3</v>
      </c>
      <c r="H34" s="21" t="str">
        <f>RTD("ice.xl",,"?" &amp; $G34 &amp; "(S:IDC)",H$32)</f>
        <v>UKIN</v>
      </c>
      <c r="I34" s="21">
        <f>RTD("ice.xl",,"?" &amp; $G34 &amp; "(S:IDC)",I$32)</f>
        <v>1.625</v>
      </c>
      <c r="J34" s="34">
        <f ca="1">RTD("ice.xl", , "*H", "?" &amp; $G34 &amp; "(S:IDC)", $J$33, "D", J$32)</f>
        <v>81.742000000000004</v>
      </c>
      <c r="K34" s="34">
        <f ca="1">RTD("ice.xl", , "*H", "?" &amp; $G34 &amp; "(S:IDC)", $K$33, "D", K$32)</f>
        <v>78.635400000000004</v>
      </c>
      <c r="L34" s="34">
        <f ca="1">RTD("ice.xl", , "*H", "?" &amp; $G34 &amp; "(S:IDC)", $L$33, "D", L$32)</f>
        <v>82.64</v>
      </c>
      <c r="M34" s="34">
        <f ca="1">RTD("ice.xl", , "*H", "?" &amp; $G34 &amp; "(S:IDC)", $M$33, "D", M$32)</f>
        <v>94.268000000000001</v>
      </c>
      <c r="N34" s="34">
        <f ca="1">RTD("ice.xl", , "*H", "?" &amp; $G34 &amp; "(S:IDC)", $N$33, "D", N$32)</f>
        <v>101.761</v>
      </c>
      <c r="O34" s="34">
        <f ca="1">RTD("ice.xl", , "*H", "?" &amp; $G34 &amp; "(S:IDC)", $O$33, "D", O$32)</f>
        <v>107.709</v>
      </c>
      <c r="P34" s="27">
        <f>RTD("ice.xl",,"?" &amp; $G34 &amp; "(S:IDC)",P$32)</f>
        <v>62753</v>
      </c>
      <c r="Q34" s="21" t="str">
        <f>RTD("ice.xl",,"?" &amp; $G34 &amp; "(S:IDC)",Q$32)</f>
        <v>UNITED KINGDOM OF GREAT BRITAIN AND NORTHERN IRELAND</v>
      </c>
      <c r="AC34" s="2"/>
    </row>
    <row r="35" spans="6:29" x14ac:dyDescent="0.35">
      <c r="G35" s="9" t="s">
        <v>47</v>
      </c>
      <c r="H35" s="21" t="str">
        <f>RTD("ice.xl",,"?" &amp; $G35 &amp; "(S:IDC)",H$32)</f>
        <v>ITALY</v>
      </c>
      <c r="I35" s="21">
        <f>RTD("ice.xl",,"?" &amp; $G35 &amp; "(S:IDC)",I$32)</f>
        <v>2.15</v>
      </c>
      <c r="J35" s="34">
        <f ca="1">RTD("ice.xl", , "*H", "?" &amp; $G35 &amp; "(S:IDC)", $J$33, "D", J$32)</f>
        <v>72.47</v>
      </c>
      <c r="K35" s="34">
        <f ca="1">RTD("ice.xl", , "*H", "?" &amp; $G35 &amp; "(S:IDC)", $K$33, "D", K$32)</f>
        <v>66.391999999999996</v>
      </c>
      <c r="L35" s="34">
        <f ca="1">RTD("ice.xl", , "*H", "?" &amp; $G35 &amp; "(S:IDC)", $L$33, "D", L$32)</f>
        <v>69.492000000000004</v>
      </c>
      <c r="M35" s="34">
        <f ca="1">RTD("ice.xl", , "*H", "?" &amp; $G35 &amp; "(S:IDC)", $M$33, "D", M$32)</f>
        <v>73.564999999999998</v>
      </c>
      <c r="N35" s="34">
        <f ca="1">RTD("ice.xl", , "*H", "?" &amp; $G35 &amp; "(S:IDC)", $N$33, "D", N$32)</f>
        <v>85.264799999999994</v>
      </c>
      <c r="O35" s="34">
        <f ca="1">RTD("ice.xl", , "*H", "?" &amp; $G35 &amp; "(S:IDC)", $O$33, "D", O$32)</f>
        <v>86.674400000000006</v>
      </c>
      <c r="P35" s="27">
        <f>RTD("ice.xl",,"?" &amp; $G35 &amp; "(S:IDC)",P$32)</f>
        <v>62884</v>
      </c>
      <c r="Q35" s="21" t="str">
        <f>RTD("ice.xl",,"?" &amp; $G35 &amp; "(S:IDC)",Q$32)</f>
        <v>ITALY (REPUBLIC OF)</v>
      </c>
      <c r="AC35" s="2"/>
    </row>
    <row r="36" spans="6:29" x14ac:dyDescent="0.35">
      <c r="G36" s="10"/>
      <c r="H36" s="10"/>
      <c r="I36" s="10"/>
      <c r="J36" s="17"/>
      <c r="K36" s="10"/>
      <c r="L36" s="17"/>
      <c r="M36" s="10"/>
      <c r="N36" s="17"/>
      <c r="O36" s="10"/>
      <c r="P36" s="10"/>
      <c r="Q36" s="17"/>
      <c r="AC36" s="2"/>
    </row>
    <row r="37" spans="6:29" x14ac:dyDescent="0.35">
      <c r="G37" s="4"/>
      <c r="H37" s="4"/>
      <c r="I37" s="4"/>
      <c r="P37" s="4"/>
    </row>
    <row r="38" spans="6:29" x14ac:dyDescent="0.35">
      <c r="F38" s="45" t="s">
        <v>40</v>
      </c>
      <c r="G38" s="45"/>
      <c r="H38" s="45"/>
      <c r="I38" s="45"/>
      <c r="J38" s="45"/>
      <c r="K38" s="45"/>
      <c r="L38" s="45"/>
      <c r="M38" s="45"/>
      <c r="N38" s="45"/>
      <c r="O38" s="45"/>
      <c r="P38" s="45"/>
      <c r="Q38" s="45"/>
    </row>
    <row r="39" spans="6:29" x14ac:dyDescent="0.35">
      <c r="F39" s="45"/>
      <c r="G39" s="45"/>
      <c r="H39" s="45"/>
      <c r="I39" s="45"/>
      <c r="J39" s="45"/>
      <c r="K39" s="45"/>
      <c r="L39" s="45"/>
      <c r="M39" s="45"/>
      <c r="N39" s="45"/>
      <c r="O39" s="45"/>
      <c r="P39" s="45"/>
      <c r="Q39" s="45"/>
    </row>
  </sheetData>
  <mergeCells count="17">
    <mergeCell ref="J11:K11"/>
    <mergeCell ref="L11:M11"/>
    <mergeCell ref="F38:Q39"/>
    <mergeCell ref="B7:D27"/>
    <mergeCell ref="G3:Q3"/>
    <mergeCell ref="G31:Q31"/>
    <mergeCell ref="B5:D5"/>
    <mergeCell ref="J4:K4"/>
    <mergeCell ref="L4:M4"/>
    <mergeCell ref="N4:O4"/>
    <mergeCell ref="G10:Q10"/>
    <mergeCell ref="G17:Q17"/>
    <mergeCell ref="G24:Q24"/>
    <mergeCell ref="N11:O11"/>
    <mergeCell ref="J18:K18"/>
    <mergeCell ref="L18:M18"/>
    <mergeCell ref="N18:O1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26407"/>
  </sheetPr>
  <dimension ref="A1:D23"/>
  <sheetViews>
    <sheetView zoomScale="85" zoomScaleNormal="85" workbookViewId="0">
      <selection activeCell="F21" sqref="F21"/>
    </sheetView>
  </sheetViews>
  <sheetFormatPr defaultRowHeight="14.5" x14ac:dyDescent="0.35"/>
  <cols>
    <col min="2" max="2" width="54.6328125" bestFit="1" customWidth="1"/>
  </cols>
  <sheetData>
    <row r="1" spans="1:4" x14ac:dyDescent="0.35">
      <c r="A1" s="53" t="s">
        <v>18</v>
      </c>
      <c r="B1" s="53"/>
      <c r="C1" s="53"/>
      <c r="D1" s="53"/>
    </row>
    <row r="2" spans="1:4" x14ac:dyDescent="0.35">
      <c r="A2" s="29"/>
      <c r="B2" s="30" t="s">
        <v>15</v>
      </c>
      <c r="C2" s="30"/>
      <c r="D2" s="30"/>
    </row>
    <row r="3" spans="1:4" ht="15.5" x14ac:dyDescent="0.35">
      <c r="A3" s="30"/>
      <c r="B3" s="31" t="s">
        <v>19</v>
      </c>
      <c r="C3" s="29"/>
      <c r="D3" s="29"/>
    </row>
    <row r="4" spans="1:4" ht="15.5" x14ac:dyDescent="0.35">
      <c r="A4" s="30"/>
      <c r="B4" s="31" t="s">
        <v>20</v>
      </c>
      <c r="C4" s="29"/>
      <c r="D4" s="29"/>
    </row>
    <row r="5" spans="1:4" ht="15.5" x14ac:dyDescent="0.35">
      <c r="A5" s="29"/>
      <c r="B5" s="31" t="s">
        <v>21</v>
      </c>
      <c r="C5" s="29"/>
      <c r="D5" s="29"/>
    </row>
    <row r="6" spans="1:4" ht="15.5" x14ac:dyDescent="0.35">
      <c r="A6" s="29"/>
      <c r="B6" s="31" t="s">
        <v>22</v>
      </c>
      <c r="C6" s="29"/>
      <c r="D6" s="29"/>
    </row>
    <row r="7" spans="1:4" ht="15.5" x14ac:dyDescent="0.35">
      <c r="A7" s="29"/>
      <c r="B7" s="31" t="s">
        <v>23</v>
      </c>
      <c r="C7" s="29"/>
      <c r="D7" s="29"/>
    </row>
    <row r="8" spans="1:4" ht="15.5" x14ac:dyDescent="0.35">
      <c r="A8" s="29"/>
      <c r="B8" s="31" t="s">
        <v>24</v>
      </c>
      <c r="C8" s="29"/>
      <c r="D8" s="29"/>
    </row>
    <row r="9" spans="1:4" ht="15.5" x14ac:dyDescent="0.35">
      <c r="A9" s="29"/>
      <c r="B9" s="31" t="s">
        <v>25</v>
      </c>
      <c r="C9" s="29"/>
      <c r="D9" s="29"/>
    </row>
    <row r="10" spans="1:4" ht="15.5" x14ac:dyDescent="0.35">
      <c r="A10" s="29"/>
      <c r="B10" s="31" t="s">
        <v>26</v>
      </c>
      <c r="C10" s="29"/>
      <c r="D10" s="29"/>
    </row>
    <row r="11" spans="1:4" ht="15.5" x14ac:dyDescent="0.35">
      <c r="A11" s="29"/>
      <c r="B11" s="31" t="s">
        <v>27</v>
      </c>
      <c r="C11" s="29"/>
      <c r="D11" s="29"/>
    </row>
    <row r="12" spans="1:4" ht="15.5" x14ac:dyDescent="0.35">
      <c r="A12" s="29"/>
      <c r="B12" s="31" t="s">
        <v>28</v>
      </c>
      <c r="C12" s="29"/>
      <c r="D12" s="29"/>
    </row>
    <row r="13" spans="1:4" ht="15.5" x14ac:dyDescent="0.35">
      <c r="A13" s="29"/>
      <c r="B13" s="31" t="s">
        <v>29</v>
      </c>
      <c r="C13" s="29"/>
      <c r="D13" s="29"/>
    </row>
    <row r="14" spans="1:4" ht="15.5" x14ac:dyDescent="0.35">
      <c r="A14" s="29"/>
      <c r="B14" s="31" t="s">
        <v>30</v>
      </c>
      <c r="C14" s="29"/>
      <c r="D14" s="29"/>
    </row>
    <row r="15" spans="1:4" ht="15.5" x14ac:dyDescent="0.35">
      <c r="A15" s="29"/>
      <c r="B15" s="31" t="s">
        <v>31</v>
      </c>
      <c r="C15" s="29"/>
      <c r="D15" s="29"/>
    </row>
    <row r="16" spans="1:4" ht="15.5" x14ac:dyDescent="0.35">
      <c r="A16" s="29"/>
      <c r="B16" s="31" t="s">
        <v>32</v>
      </c>
      <c r="C16" s="29"/>
      <c r="D16" s="29"/>
    </row>
    <row r="17" spans="1:4" ht="15.5" x14ac:dyDescent="0.35">
      <c r="A17" s="29"/>
      <c r="B17" s="31" t="s">
        <v>33</v>
      </c>
      <c r="C17" s="29"/>
      <c r="D17" s="29"/>
    </row>
    <row r="18" spans="1:4" ht="15.5" x14ac:dyDescent="0.35">
      <c r="A18" s="29"/>
      <c r="B18" s="31" t="s">
        <v>34</v>
      </c>
      <c r="C18" s="29"/>
      <c r="D18" s="29"/>
    </row>
    <row r="19" spans="1:4" ht="15.5" x14ac:dyDescent="0.35">
      <c r="A19" s="29"/>
      <c r="B19" s="31" t="s">
        <v>35</v>
      </c>
      <c r="C19" s="29"/>
      <c r="D19" s="29"/>
    </row>
    <row r="20" spans="1:4" ht="15.5" x14ac:dyDescent="0.35">
      <c r="A20" s="29"/>
      <c r="B20" s="31" t="s">
        <v>36</v>
      </c>
      <c r="C20" s="29"/>
      <c r="D20" s="29"/>
    </row>
    <row r="21" spans="1:4" ht="15.5" x14ac:dyDescent="0.35">
      <c r="A21" s="29"/>
      <c r="B21" s="31" t="s">
        <v>37</v>
      </c>
      <c r="C21" s="29"/>
      <c r="D21" s="29"/>
    </row>
    <row r="22" spans="1:4" ht="15.5" x14ac:dyDescent="0.35">
      <c r="A22" s="29"/>
      <c r="B22" s="31" t="s">
        <v>38</v>
      </c>
      <c r="C22" s="29"/>
      <c r="D22" s="29"/>
    </row>
    <row r="23" spans="1:4" ht="15.5" x14ac:dyDescent="0.35">
      <c r="A23" s="29"/>
      <c r="B23" s="31" t="s">
        <v>39</v>
      </c>
      <c r="C23" s="29"/>
      <c r="D23" s="29"/>
    </row>
  </sheetData>
  <mergeCells count="1">
    <mergeCell ref="A1:D1"/>
  </mergeCells>
  <conditionalFormatting sqref="F6:F7">
    <cfRule type="colorScale" priority="3">
      <colorScale>
        <cfvo type="min"/>
        <cfvo type="percentile" val="50"/>
        <cfvo type="max"/>
        <color rgb="FFF8696B"/>
        <color rgb="FFFFEB84"/>
        <color rgb="FF63BE7B"/>
      </colorScale>
    </cfRule>
  </conditionalFormatting>
  <conditionalFormatting sqref="F1:F5">
    <cfRule type="colorScale" priority="2">
      <colorScale>
        <cfvo type="min"/>
        <cfvo type="percentile" val="50"/>
        <cfvo type="max"/>
        <color rgb="FFF8696B"/>
        <color rgb="FFFFEB84"/>
        <color rgb="FF63BE7B"/>
      </colorScale>
    </cfRule>
  </conditionalFormatting>
  <conditionalFormatting sqref="F8:F95">
    <cfRule type="colorScale" priority="1">
      <colorScale>
        <cfvo type="min"/>
        <cfvo type="percentile" val="50"/>
        <cfvo type="max"/>
        <color rgb="FFF8696B"/>
        <color rgb="FFFFEB84"/>
        <color rgb="FF63BE7B"/>
      </colorScale>
    </cfRule>
  </conditionalFormatting>
  <hyperlinks>
    <hyperlink ref="Q4:Q5" r:id="rId1" display="Contact Desktop Support?" xr:uid="{00000000-0004-0000-02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Main</vt:lpstr>
      <vt:lpstr>Asset Classes Covered</vt:lpstr>
    </vt:vector>
  </TitlesOfParts>
  <Company>Intercontinental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Irma John-Lewis</dc:creator>
  <cp:lastModifiedBy>Keely Jelinek</cp:lastModifiedBy>
  <dcterms:created xsi:type="dcterms:W3CDTF">2021-03-23T19:45:54Z</dcterms:created>
  <dcterms:modified xsi:type="dcterms:W3CDTF">2022-08-19T18:22:38Z</dcterms:modified>
</cp:coreProperties>
</file>